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4" i="1"/>
  <c r="H257"/>
  <c r="H251"/>
  <c r="H250"/>
  <c r="H237"/>
  <c r="H230"/>
  <c r="H222"/>
  <c r="H220"/>
  <c r="H214"/>
  <c r="H213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2"/>
  <c r="H191"/>
  <c r="H190"/>
  <c r="H188"/>
  <c r="H187"/>
  <c r="H186"/>
  <c r="H177"/>
  <c r="H174"/>
  <c r="H171"/>
  <c r="H170"/>
  <c r="H164"/>
  <c r="H160"/>
  <c r="H155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18"/>
  <c r="H112"/>
  <c r="H101"/>
  <c r="H100"/>
  <c r="H96"/>
  <c r="H91"/>
  <c r="H85"/>
  <c r="H83"/>
  <c r="H81"/>
  <c r="H79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5"/>
  <c r="H54"/>
  <c r="H46"/>
  <c r="H39"/>
  <c r="H36"/>
  <c r="H31"/>
  <c r="H29"/>
  <c r="H28"/>
  <c r="G306"/>
  <c r="H304"/>
  <c r="H303"/>
  <c r="H302"/>
  <c r="H301"/>
  <c r="H300"/>
  <c r="H299"/>
  <c r="H298"/>
  <c r="H297"/>
  <c r="H296"/>
  <c r="H295"/>
  <c r="H294"/>
  <c r="H293"/>
  <c r="G304"/>
  <c r="G303"/>
  <c r="G302"/>
  <c r="G301"/>
  <c r="G300"/>
  <c r="G299"/>
  <c r="G298"/>
  <c r="G297"/>
  <c r="G296"/>
  <c r="G295"/>
  <c r="G294"/>
  <c r="G293"/>
  <c r="F334"/>
  <c r="F333"/>
  <c r="F330"/>
  <c r="F328"/>
  <c r="F327"/>
  <c r="F326"/>
  <c r="F325"/>
  <c r="F323"/>
  <c r="F321"/>
  <c r="F319"/>
  <c r="F318"/>
  <c r="F317"/>
  <c r="F316"/>
  <c r="F314"/>
  <c r="F312"/>
  <c r="F311"/>
  <c r="F309"/>
  <c r="F308"/>
  <c r="F307"/>
  <c r="F306"/>
  <c r="F291"/>
  <c r="F290"/>
  <c r="F289"/>
  <c r="F288"/>
  <c r="F287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</calcChain>
</file>

<file path=xl/sharedStrings.xml><?xml version="1.0" encoding="utf-8"?>
<sst xmlns="http://schemas.openxmlformats.org/spreadsheetml/2006/main" count="341" uniqueCount="341">
  <si>
    <t>gbi-komplekt54@yandex.ru</t>
  </si>
  <si>
    <t>Наименование</t>
  </si>
  <si>
    <t xml:space="preserve"> Длина </t>
  </si>
  <si>
    <t xml:space="preserve"> Ширина </t>
  </si>
  <si>
    <t xml:space="preserve"> Высота </t>
  </si>
  <si>
    <t xml:space="preserve">Объем, м3 </t>
  </si>
  <si>
    <t>Вес, т.</t>
  </si>
  <si>
    <t>Н/Р</t>
  </si>
  <si>
    <t>Плиты пустотного настила    шириной 1.0 м  Серия 1.141.-1 (вып.60,63)</t>
  </si>
  <si>
    <t>ПК 24-10 8т</t>
  </si>
  <si>
    <t>ПК 25-10 8т</t>
  </si>
  <si>
    <t>ПК 26-10 8т</t>
  </si>
  <si>
    <t>ПК 27-10 8т</t>
  </si>
  <si>
    <t>ПК 28-10 8т</t>
  </si>
  <si>
    <t>ПК 29-10 8т</t>
  </si>
  <si>
    <t>ПК 30-10 8т</t>
  </si>
  <si>
    <t>ПК 31-10 8т</t>
  </si>
  <si>
    <t>ПК 32-10 8т</t>
  </si>
  <si>
    <t>ПК 33-10 8т</t>
  </si>
  <si>
    <t>ПК 34-10 8т</t>
  </si>
  <si>
    <t>ПК 35-10 8т</t>
  </si>
  <si>
    <t>ПК 36-10 8т</t>
  </si>
  <si>
    <t>ПК 37-10 8т</t>
  </si>
  <si>
    <t>ПК 38-10 8т</t>
  </si>
  <si>
    <t>ПК 39-10 8т</t>
  </si>
  <si>
    <t>ПК 40-10 8т</t>
  </si>
  <si>
    <t>ПК 41-10 8т</t>
  </si>
  <si>
    <t>ПК 42-10 8т</t>
  </si>
  <si>
    <t>ПК 43-10 8АтVт</t>
  </si>
  <si>
    <t>ПК 44-10 8АтVт</t>
  </si>
  <si>
    <t>ПК 45-10 8АтVт</t>
  </si>
  <si>
    <t>ПК 46-10 8АтVт</t>
  </si>
  <si>
    <t>ПК 47-10 8АтVт</t>
  </si>
  <si>
    <t>ПК 48-10 8АтVт</t>
  </si>
  <si>
    <t>ПК 49-10 8АтVт</t>
  </si>
  <si>
    <t>ПК 50-10 8АтVт</t>
  </si>
  <si>
    <t>ПК 51-10 8АтVт</t>
  </si>
  <si>
    <t>ПК 52-10 8АтVт</t>
  </si>
  <si>
    <t>ПК 53-10 8АтVт</t>
  </si>
  <si>
    <t>ПК 54-10 8АтVт</t>
  </si>
  <si>
    <t>ПК 55-10 8АтVт</t>
  </si>
  <si>
    <t>ПК 56-10 8АтVт</t>
  </si>
  <si>
    <t>ПК 57-10 8АтVт</t>
  </si>
  <si>
    <t>ПК 58-10 8АтVт</t>
  </si>
  <si>
    <t>ПК 59-10 8АтVт</t>
  </si>
  <si>
    <t>ПК 60-10 8АтVт</t>
  </si>
  <si>
    <t>ПК 61-10 8АтVт</t>
  </si>
  <si>
    <t>ПК 62-10 8АтVт</t>
  </si>
  <si>
    <t>ПК 63-10 8АтVт</t>
  </si>
  <si>
    <t>ПК 64-10 8АтVт</t>
  </si>
  <si>
    <t>ПК 65-10 8АтVт</t>
  </si>
  <si>
    <t>ПК 66-10 8АтVт</t>
  </si>
  <si>
    <t>ПК 67-10 8АтVт</t>
  </si>
  <si>
    <t>ПК 68-10 8АтVт</t>
  </si>
  <si>
    <t>ПК 69-10 8АтVт</t>
  </si>
  <si>
    <t>ПК 70-10 8АтVт</t>
  </si>
  <si>
    <t>ПК 71-10 8АтVт</t>
  </si>
  <si>
    <t>ПК 72-10 8АтVт</t>
  </si>
  <si>
    <t>Плиты пустотного настила    шириной 1.2 м  Серия 1.090.1.-1 (вып.5-1)</t>
  </si>
  <si>
    <t>ПК 24-12 8т</t>
  </si>
  <si>
    <t>ПК 25-12 8т</t>
  </si>
  <si>
    <t>ПК 26-12 8т</t>
  </si>
  <si>
    <t>ПК 27-12 8т</t>
  </si>
  <si>
    <t>ПК 28-12 8т</t>
  </si>
  <si>
    <t>ПК 29-12 8т</t>
  </si>
  <si>
    <t>ПК 30-12 8т</t>
  </si>
  <si>
    <t>ПК 31-12 8т</t>
  </si>
  <si>
    <t>ПК 32-12 8т</t>
  </si>
  <si>
    <t>ПК 33-12 8т</t>
  </si>
  <si>
    <t>ПК 34-12 8т</t>
  </si>
  <si>
    <t>ПК 35-12 8т</t>
  </si>
  <si>
    <t>ПК 36-12 8т</t>
  </si>
  <si>
    <t>ПК 37-12 8т</t>
  </si>
  <si>
    <t>ПК 38-12 8т</t>
  </si>
  <si>
    <t>ПК 39-12 8т</t>
  </si>
  <si>
    <t>ПК 40-12 8т</t>
  </si>
  <si>
    <t>ПК 41-12 8т</t>
  </si>
  <si>
    <t>ПК 42-12 8т</t>
  </si>
  <si>
    <t>ПК 43-12 8АтVт</t>
  </si>
  <si>
    <t>ПК 44-12 8АтVт</t>
  </si>
  <si>
    <t>ПК 45-12 8АтVт</t>
  </si>
  <si>
    <t>ПК 46-12 8АтVт</t>
  </si>
  <si>
    <t>ПК 47-12 8АтVт</t>
  </si>
  <si>
    <t>ПК 48-12 8АтVт</t>
  </si>
  <si>
    <t>ПК 49-12 8АтVт</t>
  </si>
  <si>
    <t>ПК 50-12 8АтVт</t>
  </si>
  <si>
    <t>ПК 51-12 8АтVт</t>
  </si>
  <si>
    <t>ПК 52-12 8АтVт</t>
  </si>
  <si>
    <t>ПК 53-12 8АтVт</t>
  </si>
  <si>
    <t>ПК 54-12 8АтVт</t>
  </si>
  <si>
    <t>ПК 55-12 8АтVт</t>
  </si>
  <si>
    <t>ПК 56-12 8АтVт</t>
  </si>
  <si>
    <t>ПК 57-12 8АтVт</t>
  </si>
  <si>
    <t>ПК 58-12 8АтVт</t>
  </si>
  <si>
    <t>ПК 59-12 8АтVт</t>
  </si>
  <si>
    <t>ПК 60-12 8АтVт</t>
  </si>
  <si>
    <t>ПК 61-12 8АтVт</t>
  </si>
  <si>
    <t>ПК 62-12 8АтVт</t>
  </si>
  <si>
    <t>ПК 63-12 8АтVт</t>
  </si>
  <si>
    <t>ПК 64-12 8АтVт</t>
  </si>
  <si>
    <t>ПК 65-12 8АтVт</t>
  </si>
  <si>
    <t>ПК 66-12 8АтVт</t>
  </si>
  <si>
    <t>ПК 67-12 8АтVт</t>
  </si>
  <si>
    <t>ПК 68-12 8АтVт</t>
  </si>
  <si>
    <t>ПК 69-12 8АтVт</t>
  </si>
  <si>
    <t>ПК 70-12 8АтVт</t>
  </si>
  <si>
    <t>ПК 71-12 8АтVт</t>
  </si>
  <si>
    <t>ПК 72-12 8АтVт</t>
  </si>
  <si>
    <t>Плиты пустотного настила    шириной 1.5 м  Серия 1.141.-1 (вып.60,63)</t>
  </si>
  <si>
    <t>ПК 24-15 8т</t>
  </si>
  <si>
    <t>ПК 25-15 8т</t>
  </si>
  <si>
    <t>ПК 26-15 8т</t>
  </si>
  <si>
    <t>ПК 27-15 8т</t>
  </si>
  <si>
    <t>ПК 28-15 8т</t>
  </si>
  <si>
    <t>ПК 29-15 8т</t>
  </si>
  <si>
    <t>ПК 30-15 8т</t>
  </si>
  <si>
    <t>ПК 31-15 8т</t>
  </si>
  <si>
    <t>ПК 32-15 8т</t>
  </si>
  <si>
    <t>ПК 33-15 8т</t>
  </si>
  <si>
    <t>ПК 34-15 8т</t>
  </si>
  <si>
    <t>ПК 35-15 8т</t>
  </si>
  <si>
    <t>ПК 36-15 8т</t>
  </si>
  <si>
    <t>ПК 37-15 8т</t>
  </si>
  <si>
    <t>ПК 38-15 8т</t>
  </si>
  <si>
    <t>ПК 39-15 8т</t>
  </si>
  <si>
    <t>ПК 40-15 8т</t>
  </si>
  <si>
    <t>ПК 41-15 8т</t>
  </si>
  <si>
    <t>ПК 42-15 8т</t>
  </si>
  <si>
    <t>ПК 43-15 8АтVт</t>
  </si>
  <si>
    <t>ПК 44-15 8АтVт</t>
  </si>
  <si>
    <t>ПК 45-15 8АтVт</t>
  </si>
  <si>
    <t>ПК 46-15 8АтVт</t>
  </si>
  <si>
    <t>ПК 47-15 8АтVт</t>
  </si>
  <si>
    <t>ПК 48-15 8АтVт</t>
  </si>
  <si>
    <t>ПК 49-15 8АтVт</t>
  </si>
  <si>
    <t>ПК 50-15 8АтVт</t>
  </si>
  <si>
    <t>ПК 51-15 8АтVт</t>
  </si>
  <si>
    <t>ПК 52-15 8АтVт</t>
  </si>
  <si>
    <t>ПК 53-15 8АтVт</t>
  </si>
  <si>
    <t>ПК 54-15 8АтVт</t>
  </si>
  <si>
    <t>ПК 55-15 8АтVт</t>
  </si>
  <si>
    <t>ПК 56-15 8АтVт</t>
  </si>
  <si>
    <t>ПК 57-15 8АтVт</t>
  </si>
  <si>
    <t>ПК 58-15 8АтVт</t>
  </si>
  <si>
    <t>ПК 59-15 8АтVт</t>
  </si>
  <si>
    <t>ПК 60-15 8АтVт</t>
  </si>
  <si>
    <t>ПК 61-15 8АтVт</t>
  </si>
  <si>
    <t>ПК 62-15 8АтVт</t>
  </si>
  <si>
    <t>ПК 63-15 8АтVт</t>
  </si>
  <si>
    <t>ПК 64-15 8АтVт</t>
  </si>
  <si>
    <t>ПК 65-15 8АтVт</t>
  </si>
  <si>
    <t>ПК 66-15 8АтVт</t>
  </si>
  <si>
    <t>ПК 67-15 8АтVт</t>
  </si>
  <si>
    <t>ПК 68-15 8АтVт</t>
  </si>
  <si>
    <t>ПК 69-15 8АтVт</t>
  </si>
  <si>
    <t>ПК 70-15 8АтVт</t>
  </si>
  <si>
    <t>ПК 71-15 8АтVт</t>
  </si>
  <si>
    <t>ПК 72-15 8АтVт</t>
  </si>
  <si>
    <t>ПК 73-15 8АтVт</t>
  </si>
  <si>
    <t>ПК 74-15 8АтVт</t>
  </si>
  <si>
    <t>ПК 75-15 8АтVт</t>
  </si>
  <si>
    <t>ПК 76-15 8АтVт</t>
  </si>
  <si>
    <t>ПК 77-15 8АтVт</t>
  </si>
  <si>
    <t>ПК 78-15 8АтVт</t>
  </si>
  <si>
    <t>ПК 79-15 8АтVт</t>
  </si>
  <si>
    <t>ПК 80-15 8АтVт</t>
  </si>
  <si>
    <t>ПК 81-15 8АтVт</t>
  </si>
  <si>
    <t>ПК 82-15 8АтVт</t>
  </si>
  <si>
    <t>ПК 83-15 8АтVт</t>
  </si>
  <si>
    <t>ПК 84-15 8АтVт</t>
  </si>
  <si>
    <t>ПК 85-15 8АтVт</t>
  </si>
  <si>
    <t>ПК 86-15 8АтVт</t>
  </si>
  <si>
    <t>ПК 87-15 8АтVт</t>
  </si>
  <si>
    <t>ПК 88-15 8АтVт</t>
  </si>
  <si>
    <t>ПК 89-15 8АтVт</t>
  </si>
  <si>
    <t>ПК 90-15 8АтVт</t>
  </si>
  <si>
    <t>Блоки фундаментные ГОСТ 13579-78</t>
  </si>
  <si>
    <t>Перемычки брусковые Серия 1.038.1-1 выпуск 1</t>
  </si>
  <si>
    <t xml:space="preserve">Перемычки плитные Серия 1.038.1-1 выпуск 2 </t>
  </si>
  <si>
    <t>1 ПП 12-3</t>
  </si>
  <si>
    <t>2 ПП 14-4</t>
  </si>
  <si>
    <t>2 ПП 17-5</t>
  </si>
  <si>
    <t>2 ПП 18-5</t>
  </si>
  <si>
    <t>2 ПП 21-6</t>
  </si>
  <si>
    <t>2 ПП 23-7</t>
  </si>
  <si>
    <t>2 ПП 25-8</t>
  </si>
  <si>
    <t>3 ПП 16-71</t>
  </si>
  <si>
    <t>3 ПП 18-71</t>
  </si>
  <si>
    <t>3 ПП 21-71</t>
  </si>
  <si>
    <t>3 ПП 27-71</t>
  </si>
  <si>
    <t>3 ПП 30-10</t>
  </si>
  <si>
    <t>Днище к кольцам  Серия 3.900.1</t>
  </si>
  <si>
    <t>ПН 10</t>
  </si>
  <si>
    <t>ПН 15</t>
  </si>
  <si>
    <t>ПН 20</t>
  </si>
  <si>
    <t>Кольца  Серия 3.900.1</t>
  </si>
  <si>
    <t>КС 7-3</t>
  </si>
  <si>
    <t>КС 7-6</t>
  </si>
  <si>
    <t>КС 7-9</t>
  </si>
  <si>
    <t>КС 10-6</t>
  </si>
  <si>
    <t>КС 10-9</t>
  </si>
  <si>
    <t>КС 15-6</t>
  </si>
  <si>
    <t>КС 15-9</t>
  </si>
  <si>
    <t>КС 20-6</t>
  </si>
  <si>
    <t>КС 20-9</t>
  </si>
  <si>
    <t>Крышки к кольцам  Серия 3.900.1</t>
  </si>
  <si>
    <t>ПП 10-1</t>
  </si>
  <si>
    <t>1 ПП 15-1</t>
  </si>
  <si>
    <t>1 ПП 15-2</t>
  </si>
  <si>
    <t>1 ПП 20-1</t>
  </si>
  <si>
    <t>1 ПП 20-2</t>
  </si>
  <si>
    <t>Лестничная ступень ГОСТ 8717.1-84</t>
  </si>
  <si>
    <t>ЛС 11</t>
  </si>
  <si>
    <t xml:space="preserve">ЛС 11-1 </t>
  </si>
  <si>
    <t>ЛС 11-2</t>
  </si>
  <si>
    <t>ЛС 12</t>
  </si>
  <si>
    <t>ЛС 12-1</t>
  </si>
  <si>
    <t>ЛС 12-2</t>
  </si>
  <si>
    <t>ЛС 14</t>
  </si>
  <si>
    <t>ЛС 14-1</t>
  </si>
  <si>
    <t>ЛС 14-2</t>
  </si>
  <si>
    <t>ЛС 15</t>
  </si>
  <si>
    <t xml:space="preserve">ЛС 15-1 </t>
  </si>
  <si>
    <t>ЛС 15-2</t>
  </si>
  <si>
    <t>Лестничный марш Серия 1.050.9-4.93</t>
  </si>
  <si>
    <t>ЛМП 57-11-15-5</t>
  </si>
  <si>
    <t>ЛМП 57-11-15-5с</t>
  </si>
  <si>
    <t>ЛМП 57-11-18-5</t>
  </si>
  <si>
    <t>ЛМП 57-11-18-5с</t>
  </si>
  <si>
    <t>Лестничный марш Серия ИИ 04-7</t>
  </si>
  <si>
    <t>ЛМ 58-14-14</t>
  </si>
  <si>
    <t>ЛМ 58-14-17</t>
  </si>
  <si>
    <t>Лестничный марш Серия ИИ-65</t>
  </si>
  <si>
    <t>ЛМ 15-12</t>
  </si>
  <si>
    <t>Плиты дорожные ГОСТ 21924.0-21924.2-84</t>
  </si>
  <si>
    <t>1П30-18-10</t>
  </si>
  <si>
    <t>1П30-18-30</t>
  </si>
  <si>
    <t>2П30-18-10</t>
  </si>
  <si>
    <t>2П30-18-30</t>
  </si>
  <si>
    <t>Плиты дорожные Серия 3.503.1.-91</t>
  </si>
  <si>
    <t>ПДН</t>
  </si>
  <si>
    <t>Плиты аэродромные ГОСТ 25912-2015</t>
  </si>
  <si>
    <t>ПАГ</t>
  </si>
  <si>
    <t>Прогоны Серия 1.225-2</t>
  </si>
  <si>
    <t>ПРГ 28.1.3-4АIII</t>
  </si>
  <si>
    <t>ПРГ 32.1.4-4АIII</t>
  </si>
  <si>
    <t>ПРГ 36.1.4-4АIII</t>
  </si>
  <si>
    <t>ПРГ 60.2.5-4АIII</t>
  </si>
  <si>
    <t>Сваи (сечением 150*150)</t>
  </si>
  <si>
    <t>С 30-15</t>
  </si>
  <si>
    <t>С 40-15</t>
  </si>
  <si>
    <t>Сваи (сечением 200*200)</t>
  </si>
  <si>
    <t>С 30-20</t>
  </si>
  <si>
    <t>С 40-20</t>
  </si>
  <si>
    <t>Прайс</t>
  </si>
  <si>
    <t>ПК 73-10 8АтVт</t>
  </si>
  <si>
    <t>ПК 74-10 8АтVт</t>
  </si>
  <si>
    <t>ПК 75-10 8АтVт</t>
  </si>
  <si>
    <t>ПК 76-10 8АтVт</t>
  </si>
  <si>
    <t>ПК 77-10 8АтVт</t>
  </si>
  <si>
    <t>ПК 78-10 8АтVт</t>
  </si>
  <si>
    <t>ПК 79-10 8АтVт</t>
  </si>
  <si>
    <t>ПК 80-10 8АтVт</t>
  </si>
  <si>
    <t>ПК 81-10 8АтVт</t>
  </si>
  <si>
    <t>ПК 82-10 8АтVт</t>
  </si>
  <si>
    <t>ПК 83-10 8АтVт</t>
  </si>
  <si>
    <t>ПК 84-10 8АтVт</t>
  </si>
  <si>
    <t>ПК 85-10 8АтVт</t>
  </si>
  <si>
    <t>ПК 86-10 8АтVт</t>
  </si>
  <si>
    <t>ПК 87-10 8АтVт</t>
  </si>
  <si>
    <t>ПК 88-10 8АтVт</t>
  </si>
  <si>
    <t>ПК 89-10 8АтVт</t>
  </si>
  <si>
    <t>ПК 90-10 8АтVт</t>
  </si>
  <si>
    <t>ПК 73-12 8АтVт</t>
  </si>
  <si>
    <t>ПК 74-12 8АтVт</t>
  </si>
  <si>
    <t>ПК 75-12 8АтVт</t>
  </si>
  <si>
    <t>ПК 76-12 8АтVт</t>
  </si>
  <si>
    <t>ПК 77-12 8АтVт</t>
  </si>
  <si>
    <t>ПК 78-12 8АтVт</t>
  </si>
  <si>
    <t>ПК 79-12 8АтVт</t>
  </si>
  <si>
    <t>ПК 80-12 8АтVт</t>
  </si>
  <si>
    <t>ПК 81-12 8АтVт</t>
  </si>
  <si>
    <t>ПК 82-12 8АтVт</t>
  </si>
  <si>
    <t>ПК 83-12 8АтVт</t>
  </si>
  <si>
    <t>ПК 84-12 8АтVт</t>
  </si>
  <si>
    <t>ПК 85-12 8АтVт</t>
  </si>
  <si>
    <t>ПК 86-12 8АтVт</t>
  </si>
  <si>
    <t>ПК 87-12 8АтVт</t>
  </si>
  <si>
    <t>ПК 88-12 8АтVт</t>
  </si>
  <si>
    <t>ПК 89-12 8АтVт</t>
  </si>
  <si>
    <t>ПК 90-12 8АтVт</t>
  </si>
  <si>
    <t>тел.    8(383)2861270</t>
  </si>
  <si>
    <t>сот.    8 913 007 12 70</t>
  </si>
  <si>
    <t>сот.    8 913 710 68 67</t>
  </si>
  <si>
    <t>ФБС 24-3-6</t>
  </si>
  <si>
    <t>ФБС 24-4-6</t>
  </si>
  <si>
    <t>ФБС 24-5-6</t>
  </si>
  <si>
    <t>ФБС 24-6-6</t>
  </si>
  <si>
    <t>ФБС 24-8-6</t>
  </si>
  <si>
    <t>ФБС 12-3-6</t>
  </si>
  <si>
    <t>ФБС 12-4-6</t>
  </si>
  <si>
    <t>ФБС 12-5-6</t>
  </si>
  <si>
    <t>ФБС 12-6-6</t>
  </si>
  <si>
    <t>ФБС 12-8-6</t>
  </si>
  <si>
    <t>ФБС 9-3-6</t>
  </si>
  <si>
    <t>ФБС 9-4-6</t>
  </si>
  <si>
    <t>ФБС 9-5-6</t>
  </si>
  <si>
    <t>ФБС 9-6-6</t>
  </si>
  <si>
    <t>ФБС 9-8-6</t>
  </si>
  <si>
    <t>2 ПБ 10-1 п</t>
  </si>
  <si>
    <t>2 ПБ 13-1 п</t>
  </si>
  <si>
    <t>2 ПБ 16-2 п</t>
  </si>
  <si>
    <t>2 ПБ 17-2 п</t>
  </si>
  <si>
    <t>2 ПБ 19-3 п</t>
  </si>
  <si>
    <t>2 ПБ 22-3 п</t>
  </si>
  <si>
    <t>2 ПБ 25-3 п</t>
  </si>
  <si>
    <t>2 ПБ 26-4 п</t>
  </si>
  <si>
    <t>2 ПБ 29-4-п</t>
  </si>
  <si>
    <t>2 ПБ 30-4-п</t>
  </si>
  <si>
    <t>3 ПБ 13-37 п</t>
  </si>
  <si>
    <t>3 ПБ 16-37 п</t>
  </si>
  <si>
    <t>3 ПБ 18-37 п</t>
  </si>
  <si>
    <t>3 ПБ 18-8 п</t>
  </si>
  <si>
    <t>3 ПБ 21-8 п</t>
  </si>
  <si>
    <t>3 ПБ 25-8 п</t>
  </si>
  <si>
    <t>3 ПБ 27-8 п</t>
  </si>
  <si>
    <t>3 ПБ 30-8 п</t>
  </si>
  <si>
    <t>3 ПБ 34-4 п</t>
  </si>
  <si>
    <t>5 ПБ 18-27 п</t>
  </si>
  <si>
    <t>5 ПБ 21-27 п</t>
  </si>
  <si>
    <t>5 ПБ 25-27 п</t>
  </si>
  <si>
    <t>5 ПБ 25-37 п</t>
  </si>
  <si>
    <t>5 ПБ 27-27 п</t>
  </si>
  <si>
    <t>5 ПБ 27-37 п</t>
  </si>
  <si>
    <t>5 ПБ 30-37 п</t>
  </si>
  <si>
    <t>5 ПБ 30-27 п</t>
  </si>
  <si>
    <t>5 ПБ 31-27 п</t>
  </si>
  <si>
    <t>5 ПБ 34-20 п</t>
  </si>
  <si>
    <t>5 ПБ 36-20 п</t>
  </si>
  <si>
    <t>ё</t>
  </si>
  <si>
    <t>Прайс-лист железобетонных изделий от 03.03.2025г.</t>
  </si>
</sst>
</file>

<file path=xl/styles.xml><?xml version="1.0" encoding="utf-8"?>
<styleSheet xmlns="http://schemas.openxmlformats.org/spreadsheetml/2006/main">
  <numFmts count="4">
    <numFmt numFmtId="41" formatCode="_-* #,##0\ _₽_-;\-* #,##0\ _₽_-;_-* &quot;-&quot;\ _₽_-;_-@_-"/>
    <numFmt numFmtId="164" formatCode="_-* #,##0.00\ _₽_-;\-* #,##0.00\ _₽_-;_-* &quot;-&quot;\ _₽_-;_-@_-"/>
    <numFmt numFmtId="165" formatCode="_-* #,##0.00_р_._-;\-* #,##0.00_р_._-;_-* &quot;-&quot;??_р_._-;_-@_-"/>
    <numFmt numFmtId="166" formatCode="_-* #,##0.000\ _₽_-;\-* #,##0.000\ _₽_-;_-* &quot;-&quot;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u/>
      <sz val="11"/>
      <color indexed="12"/>
      <name val="Calibri"/>
      <family val="2"/>
      <charset val="204"/>
    </font>
    <font>
      <u/>
      <sz val="12"/>
      <color indexed="10"/>
      <name val="Calibri"/>
      <family val="2"/>
      <charset val="204"/>
    </font>
    <font>
      <b/>
      <u/>
      <sz val="12"/>
      <color indexed="10"/>
      <name val="Calibri"/>
      <family val="2"/>
      <charset val="204"/>
    </font>
    <font>
      <b/>
      <sz val="9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6"/>
      <color indexed="8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/>
    </xf>
    <xf numFmtId="41" fontId="9" fillId="4" borderId="0" xfId="0" applyNumberFormat="1" applyFont="1" applyFill="1"/>
    <xf numFmtId="164" fontId="9" fillId="4" borderId="0" xfId="0" applyNumberFormat="1" applyFont="1" applyFill="1"/>
    <xf numFmtId="0" fontId="9" fillId="0" borderId="0" xfId="0" applyFont="1"/>
    <xf numFmtId="0" fontId="9" fillId="0" borderId="0" xfId="0" applyFont="1" applyFill="1"/>
    <xf numFmtId="41" fontId="9" fillId="0" borderId="0" xfId="0" applyNumberFormat="1" applyFont="1" applyFill="1"/>
    <xf numFmtId="164" fontId="9" fillId="0" borderId="0" xfId="0" applyNumberFormat="1" applyFont="1" applyFill="1"/>
    <xf numFmtId="0" fontId="9" fillId="4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NumberFormat="1" applyFont="1" applyFill="1" applyBorder="1"/>
    <xf numFmtId="41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41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6" fontId="9" fillId="4" borderId="0" xfId="0" applyNumberFormat="1" applyFont="1" applyFill="1"/>
    <xf numFmtId="41" fontId="9" fillId="0" borderId="0" xfId="0" applyNumberFormat="1" applyFont="1"/>
    <xf numFmtId="164" fontId="9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7" fillId="0" borderId="0" xfId="0" applyNumberFormat="1" applyFont="1" applyFill="1"/>
    <xf numFmtId="164" fontId="7" fillId="4" borderId="0" xfId="0" applyNumberFormat="1" applyFont="1" applyFill="1"/>
    <xf numFmtId="166" fontId="7" fillId="4" borderId="0" xfId="0" applyNumberFormat="1" applyFont="1" applyFill="1"/>
    <xf numFmtId="1" fontId="0" fillId="0" borderId="0" xfId="0" applyNumberFormat="1"/>
    <xf numFmtId="0" fontId="9" fillId="5" borderId="0" xfId="0" applyFont="1" applyFill="1"/>
    <xf numFmtId="41" fontId="9" fillId="5" borderId="0" xfId="0" applyNumberFormat="1" applyFont="1" applyFill="1"/>
    <xf numFmtId="164" fontId="9" fillId="5" borderId="0" xfId="0" applyNumberFormat="1" applyFont="1" applyFill="1"/>
    <xf numFmtId="164" fontId="7" fillId="5" borderId="0" xfId="0" applyNumberFormat="1" applyFont="1" applyFill="1"/>
    <xf numFmtId="1" fontId="0" fillId="5" borderId="0" xfId="0" applyNumberFormat="1" applyFill="1"/>
    <xf numFmtId="41" fontId="9" fillId="4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indent="1"/>
    </xf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10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133350</xdr:rowOff>
    </xdr:from>
    <xdr:to>
      <xdr:col>6</xdr:col>
      <xdr:colOff>1943</xdr:colOff>
      <xdr:row>4</xdr:row>
      <xdr:rowOff>190500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1" y="133350"/>
          <a:ext cx="4173892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bi-komplekt5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4"/>
  <sheetViews>
    <sheetView tabSelected="1" showRuler="0" zoomScale="110" zoomScaleNormal="110" workbookViewId="0">
      <pane ySplit="7" topLeftCell="A8" activePane="bottomLeft" state="frozen"/>
      <selection pane="bottomLeft" activeCell="H272" sqref="H272"/>
    </sheetView>
  </sheetViews>
  <sheetFormatPr defaultRowHeight="15"/>
  <cols>
    <col min="1" max="1" width="21.28515625" customWidth="1"/>
    <col min="2" max="2" width="10.5703125" customWidth="1"/>
    <col min="3" max="3" width="9.28515625" customWidth="1"/>
    <col min="4" max="4" width="7.7109375" customWidth="1"/>
    <col min="5" max="5" width="7.42578125" customWidth="1"/>
    <col min="6" max="6" width="9.140625" customWidth="1"/>
    <col min="7" max="7" width="12.28515625" customWidth="1"/>
    <col min="8" max="8" width="15" customWidth="1"/>
    <col min="10" max="10" width="9.28515625" bestFit="1" customWidth="1"/>
  </cols>
  <sheetData>
    <row r="1" spans="1:14">
      <c r="B1" s="1"/>
      <c r="C1" s="1"/>
      <c r="D1" s="1"/>
      <c r="E1" s="1"/>
    </row>
    <row r="2" spans="1:14">
      <c r="A2" s="2"/>
      <c r="B2" s="2"/>
      <c r="C2" s="2"/>
      <c r="D2" s="2"/>
      <c r="E2" s="2"/>
      <c r="F2" s="2"/>
      <c r="G2" s="34" t="s">
        <v>291</v>
      </c>
      <c r="H2" s="34"/>
    </row>
    <row r="3" spans="1:14">
      <c r="A3" s="2"/>
      <c r="B3" s="2"/>
      <c r="C3" s="2"/>
      <c r="D3" s="2"/>
      <c r="E3" s="2"/>
      <c r="F3" s="2"/>
      <c r="G3" s="34" t="s">
        <v>292</v>
      </c>
      <c r="H3" s="34"/>
    </row>
    <row r="4" spans="1:14">
      <c r="A4" s="2"/>
      <c r="B4" s="2"/>
      <c r="C4" s="2"/>
      <c r="D4" s="2"/>
      <c r="E4" s="2"/>
      <c r="F4" s="2"/>
      <c r="G4" s="34" t="s">
        <v>293</v>
      </c>
      <c r="H4" s="34"/>
    </row>
    <row r="5" spans="1:14" ht="15.75">
      <c r="A5" s="2"/>
      <c r="B5" s="2"/>
      <c r="C5" s="2"/>
      <c r="D5" s="2"/>
      <c r="E5" s="2"/>
      <c r="F5" s="2"/>
      <c r="G5" s="35" t="s">
        <v>0</v>
      </c>
      <c r="H5" s="36"/>
    </row>
    <row r="6" spans="1:14" ht="20.25">
      <c r="A6" s="37" t="s">
        <v>340</v>
      </c>
      <c r="B6" s="37"/>
      <c r="C6" s="37"/>
      <c r="D6" s="37"/>
      <c r="E6" s="37"/>
      <c r="F6" s="37"/>
      <c r="G6" s="37"/>
      <c r="H6" s="37"/>
    </row>
    <row r="7" spans="1:14" ht="27">
      <c r="A7" s="20" t="s">
        <v>1</v>
      </c>
      <c r="B7" s="21" t="s">
        <v>2</v>
      </c>
      <c r="C7" s="21" t="s">
        <v>3</v>
      </c>
      <c r="D7" s="21" t="s">
        <v>4</v>
      </c>
      <c r="E7" s="20" t="s">
        <v>5</v>
      </c>
      <c r="F7" s="20" t="s">
        <v>6</v>
      </c>
      <c r="G7" s="20" t="s">
        <v>254</v>
      </c>
      <c r="H7" s="22" t="s">
        <v>7</v>
      </c>
    </row>
    <row r="8" spans="1:14">
      <c r="A8" s="3" t="s">
        <v>8</v>
      </c>
      <c r="B8" s="4"/>
      <c r="C8" s="4"/>
      <c r="D8" s="4"/>
      <c r="E8" s="5"/>
      <c r="F8" s="5"/>
      <c r="G8" s="4"/>
      <c r="H8" s="10"/>
    </row>
    <row r="9" spans="1:14">
      <c r="A9" s="7" t="s">
        <v>9</v>
      </c>
      <c r="B9" s="8">
        <v>2380</v>
      </c>
      <c r="C9" s="8">
        <v>990</v>
      </c>
      <c r="D9" s="8">
        <v>220</v>
      </c>
      <c r="E9" s="9">
        <v>0.28999999999999998</v>
      </c>
      <c r="F9" s="24">
        <v>0.72499999999999998</v>
      </c>
      <c r="G9" s="27">
        <v>5560</v>
      </c>
      <c r="H9" s="27">
        <v>5000</v>
      </c>
      <c r="I9" s="27"/>
      <c r="N9" s="23"/>
    </row>
    <row r="10" spans="1:14">
      <c r="A10" s="7" t="s">
        <v>10</v>
      </c>
      <c r="B10" s="8">
        <v>2480</v>
      </c>
      <c r="C10" s="8">
        <v>990</v>
      </c>
      <c r="D10" s="8">
        <v>220</v>
      </c>
      <c r="E10" s="9">
        <v>0.315</v>
      </c>
      <c r="F10" s="24">
        <v>0.78749999999999998</v>
      </c>
      <c r="G10" s="27">
        <v>6850</v>
      </c>
      <c r="H10" s="27">
        <v>6170</v>
      </c>
      <c r="I10" s="27"/>
      <c r="J10" s="38"/>
    </row>
    <row r="11" spans="1:14">
      <c r="A11" s="10" t="s">
        <v>11</v>
      </c>
      <c r="B11" s="4">
        <v>2580</v>
      </c>
      <c r="C11" s="4">
        <v>990</v>
      </c>
      <c r="D11" s="4">
        <v>220</v>
      </c>
      <c r="E11" s="5">
        <v>0.315</v>
      </c>
      <c r="F11" s="25">
        <v>0.78749999999999998</v>
      </c>
      <c r="G11" s="27">
        <v>6920</v>
      </c>
      <c r="H11" s="27">
        <v>6230</v>
      </c>
      <c r="I11" s="27"/>
      <c r="N11" s="23"/>
    </row>
    <row r="12" spans="1:14">
      <c r="A12" s="7" t="s">
        <v>12</v>
      </c>
      <c r="B12" s="8">
        <v>2680</v>
      </c>
      <c r="C12" s="8">
        <v>990</v>
      </c>
      <c r="D12" s="8">
        <v>220</v>
      </c>
      <c r="E12" s="9">
        <v>0.32700000000000001</v>
      </c>
      <c r="F12" s="24">
        <v>0.8175</v>
      </c>
      <c r="G12" s="27">
        <v>7160</v>
      </c>
      <c r="H12" s="27">
        <v>6450</v>
      </c>
      <c r="I12" s="27"/>
      <c r="K12" s="27"/>
    </row>
    <row r="13" spans="1:14">
      <c r="A13" s="7" t="s">
        <v>13</v>
      </c>
      <c r="B13" s="8">
        <v>2780</v>
      </c>
      <c r="C13" s="8">
        <v>990</v>
      </c>
      <c r="D13" s="8">
        <v>220</v>
      </c>
      <c r="E13" s="9">
        <v>0.33</v>
      </c>
      <c r="F13" s="24">
        <v>0.82500000000000007</v>
      </c>
      <c r="G13" s="27">
        <v>7490</v>
      </c>
      <c r="H13" s="27">
        <v>6740</v>
      </c>
      <c r="I13" s="27"/>
    </row>
    <row r="14" spans="1:14">
      <c r="A14" s="10" t="s">
        <v>14</v>
      </c>
      <c r="B14" s="4">
        <v>2880</v>
      </c>
      <c r="C14" s="4">
        <v>990</v>
      </c>
      <c r="D14" s="4">
        <v>220</v>
      </c>
      <c r="E14" s="5">
        <v>0.36299999999999999</v>
      </c>
      <c r="F14" s="25">
        <v>0.90749999999999997</v>
      </c>
      <c r="G14" s="27">
        <v>7730</v>
      </c>
      <c r="H14" s="27">
        <v>6960</v>
      </c>
      <c r="I14" s="27"/>
    </row>
    <row r="15" spans="1:14">
      <c r="A15" s="7" t="s">
        <v>15</v>
      </c>
      <c r="B15" s="8">
        <v>2980</v>
      </c>
      <c r="C15" s="8">
        <v>990</v>
      </c>
      <c r="D15" s="8">
        <v>220</v>
      </c>
      <c r="E15" s="9">
        <v>0.36299999999999999</v>
      </c>
      <c r="F15" s="24">
        <v>0.90749999999999997</v>
      </c>
      <c r="G15" s="27">
        <v>7980</v>
      </c>
      <c r="H15" s="27">
        <v>7180</v>
      </c>
      <c r="I15" s="27"/>
    </row>
    <row r="16" spans="1:14">
      <c r="A16" s="7" t="s">
        <v>16</v>
      </c>
      <c r="B16" s="8">
        <v>3080</v>
      </c>
      <c r="C16" s="8">
        <v>990</v>
      </c>
      <c r="D16" s="8">
        <v>220</v>
      </c>
      <c r="E16" s="9">
        <v>0.36499999999999999</v>
      </c>
      <c r="F16" s="24">
        <v>0.91249999999999998</v>
      </c>
      <c r="G16" s="27">
        <v>8210</v>
      </c>
      <c r="H16" s="27">
        <v>7390</v>
      </c>
      <c r="I16" s="27"/>
    </row>
    <row r="17" spans="1:9">
      <c r="A17" s="10" t="s">
        <v>17</v>
      </c>
      <c r="B17" s="4">
        <v>3180</v>
      </c>
      <c r="C17" s="4">
        <v>990</v>
      </c>
      <c r="D17" s="4">
        <v>220</v>
      </c>
      <c r="E17" s="5">
        <v>0.38100000000000001</v>
      </c>
      <c r="F17" s="25">
        <v>0.95250000000000001</v>
      </c>
      <c r="G17" s="27">
        <v>8420</v>
      </c>
      <c r="H17" s="27">
        <v>7580</v>
      </c>
      <c r="I17" s="27"/>
    </row>
    <row r="18" spans="1:9">
      <c r="A18" s="7" t="s">
        <v>18</v>
      </c>
      <c r="B18" s="8">
        <v>3280</v>
      </c>
      <c r="C18" s="8">
        <v>990</v>
      </c>
      <c r="D18" s="8">
        <v>220</v>
      </c>
      <c r="E18" s="9">
        <v>0.4</v>
      </c>
      <c r="F18" s="24">
        <v>1</v>
      </c>
      <c r="G18" s="27">
        <v>8630</v>
      </c>
      <c r="H18" s="27">
        <v>7770</v>
      </c>
      <c r="I18" s="27"/>
    </row>
    <row r="19" spans="1:9">
      <c r="A19" s="7" t="s">
        <v>19</v>
      </c>
      <c r="B19" s="8">
        <v>3380</v>
      </c>
      <c r="C19" s="8">
        <v>990</v>
      </c>
      <c r="D19" s="8">
        <v>220</v>
      </c>
      <c r="E19" s="9">
        <v>0.437</v>
      </c>
      <c r="F19" s="24">
        <v>1.0925</v>
      </c>
      <c r="G19" s="27">
        <v>8850</v>
      </c>
      <c r="H19" s="27">
        <v>7970</v>
      </c>
      <c r="I19" s="27"/>
    </row>
    <row r="20" spans="1:9">
      <c r="A20" s="10" t="s">
        <v>20</v>
      </c>
      <c r="B20" s="4">
        <v>3480</v>
      </c>
      <c r="C20" s="4">
        <v>990</v>
      </c>
      <c r="D20" s="4">
        <v>220</v>
      </c>
      <c r="E20" s="5">
        <v>0.437</v>
      </c>
      <c r="F20" s="25">
        <v>1.0925</v>
      </c>
      <c r="G20" s="27">
        <v>9070</v>
      </c>
      <c r="H20" s="27">
        <v>8160</v>
      </c>
      <c r="I20" s="27"/>
    </row>
    <row r="21" spans="1:9">
      <c r="A21" s="7" t="s">
        <v>21</v>
      </c>
      <c r="B21" s="8">
        <v>3580</v>
      </c>
      <c r="C21" s="8">
        <v>990</v>
      </c>
      <c r="D21" s="8">
        <v>220</v>
      </c>
      <c r="E21" s="9">
        <v>0.437</v>
      </c>
      <c r="F21" s="24">
        <v>1.0925</v>
      </c>
      <c r="G21" s="27">
        <v>9330</v>
      </c>
      <c r="H21" s="27">
        <v>8400</v>
      </c>
      <c r="I21" s="27"/>
    </row>
    <row r="22" spans="1:9">
      <c r="A22" s="7" t="s">
        <v>22</v>
      </c>
      <c r="B22" s="8">
        <v>3680</v>
      </c>
      <c r="C22" s="8">
        <v>990</v>
      </c>
      <c r="D22" s="8">
        <v>220</v>
      </c>
      <c r="E22" s="9">
        <v>0.44900000000000001</v>
      </c>
      <c r="F22" s="24">
        <v>1.1225000000000001</v>
      </c>
      <c r="G22" s="27">
        <v>9880</v>
      </c>
      <c r="H22" s="27">
        <v>8890</v>
      </c>
      <c r="I22" s="27"/>
    </row>
    <row r="23" spans="1:9">
      <c r="A23" s="10" t="s">
        <v>23</v>
      </c>
      <c r="B23" s="4">
        <v>3780</v>
      </c>
      <c r="C23" s="4">
        <v>990</v>
      </c>
      <c r="D23" s="4">
        <v>220</v>
      </c>
      <c r="E23" s="5">
        <v>0.46100000000000002</v>
      </c>
      <c r="F23" s="25">
        <v>1.1525000000000001</v>
      </c>
      <c r="G23" s="27">
        <v>10130</v>
      </c>
      <c r="H23" s="27">
        <v>9110</v>
      </c>
      <c r="I23" s="27"/>
    </row>
    <row r="24" spans="1:9">
      <c r="A24" s="7" t="s">
        <v>24</v>
      </c>
      <c r="B24" s="8">
        <v>3880</v>
      </c>
      <c r="C24" s="8">
        <v>990</v>
      </c>
      <c r="D24" s="8">
        <v>220</v>
      </c>
      <c r="E24" s="9">
        <v>0.47299999999999998</v>
      </c>
      <c r="F24" s="24">
        <v>1.1824999999999999</v>
      </c>
      <c r="G24" s="27">
        <v>10380</v>
      </c>
      <c r="H24" s="27">
        <v>9340</v>
      </c>
      <c r="I24" s="27"/>
    </row>
    <row r="25" spans="1:9">
      <c r="A25" s="7" t="s">
        <v>25</v>
      </c>
      <c r="B25" s="8">
        <v>3980</v>
      </c>
      <c r="C25" s="8">
        <v>990</v>
      </c>
      <c r="D25" s="8">
        <v>220</v>
      </c>
      <c r="E25" s="9">
        <v>0.48499999999999999</v>
      </c>
      <c r="F25" s="24">
        <v>1.2124999999999999</v>
      </c>
      <c r="G25" s="27">
        <v>11140</v>
      </c>
      <c r="H25" s="27">
        <v>10030</v>
      </c>
      <c r="I25" s="27"/>
    </row>
    <row r="26" spans="1:9">
      <c r="A26" s="10" t="s">
        <v>26</v>
      </c>
      <c r="B26" s="4">
        <v>4080</v>
      </c>
      <c r="C26" s="4">
        <v>990</v>
      </c>
      <c r="D26" s="4">
        <v>220</v>
      </c>
      <c r="E26" s="5">
        <v>0.51</v>
      </c>
      <c r="F26" s="25">
        <v>1.2749999999999999</v>
      </c>
      <c r="G26" s="27">
        <v>11350</v>
      </c>
      <c r="H26" s="27">
        <v>10220</v>
      </c>
      <c r="I26" s="27"/>
    </row>
    <row r="27" spans="1:9">
      <c r="A27" s="7" t="s">
        <v>27</v>
      </c>
      <c r="B27" s="8">
        <v>4180</v>
      </c>
      <c r="C27" s="8">
        <v>990</v>
      </c>
      <c r="D27" s="8">
        <v>220</v>
      </c>
      <c r="E27" s="9">
        <v>0.51</v>
      </c>
      <c r="F27" s="24">
        <v>1.2749999999999999</v>
      </c>
      <c r="G27" s="27">
        <v>11680</v>
      </c>
      <c r="H27" s="27">
        <v>10510</v>
      </c>
      <c r="I27" s="27"/>
    </row>
    <row r="28" spans="1:9">
      <c r="A28" s="7" t="s">
        <v>28</v>
      </c>
      <c r="B28" s="8">
        <v>4280</v>
      </c>
      <c r="C28" s="8">
        <v>990</v>
      </c>
      <c r="D28" s="8">
        <v>220</v>
      </c>
      <c r="E28" s="9">
        <v>0.52200000000000002</v>
      </c>
      <c r="F28" s="24">
        <v>1.3050000000000002</v>
      </c>
      <c r="G28" s="27">
        <v>12000</v>
      </c>
      <c r="H28" s="27">
        <f>12000*(100%-10%)</f>
        <v>10800</v>
      </c>
      <c r="I28" s="27"/>
    </row>
    <row r="29" spans="1:9">
      <c r="A29" s="10" t="s">
        <v>29</v>
      </c>
      <c r="B29" s="4">
        <v>4380</v>
      </c>
      <c r="C29" s="4">
        <v>990</v>
      </c>
      <c r="D29" s="4">
        <v>220</v>
      </c>
      <c r="E29" s="5">
        <v>0.52400000000000002</v>
      </c>
      <c r="F29" s="25">
        <v>1.31</v>
      </c>
      <c r="G29" s="27">
        <v>12200</v>
      </c>
      <c r="H29" s="27">
        <f>12200*(100%-10%)</f>
        <v>10980</v>
      </c>
      <c r="I29" s="27"/>
    </row>
    <row r="30" spans="1:9">
      <c r="A30" s="7" t="s">
        <v>30</v>
      </c>
      <c r="B30" s="8">
        <v>4480</v>
      </c>
      <c r="C30" s="8">
        <v>990</v>
      </c>
      <c r="D30" s="8">
        <v>220</v>
      </c>
      <c r="E30" s="9">
        <v>0.54600000000000004</v>
      </c>
      <c r="F30" s="24">
        <v>1.3650000000000002</v>
      </c>
      <c r="G30" s="27">
        <v>12540</v>
      </c>
      <c r="H30" s="27">
        <v>11290</v>
      </c>
      <c r="I30" s="27"/>
    </row>
    <row r="31" spans="1:9">
      <c r="A31" s="7" t="s">
        <v>31</v>
      </c>
      <c r="B31" s="8">
        <v>4580</v>
      </c>
      <c r="C31" s="8">
        <v>990</v>
      </c>
      <c r="D31" s="8">
        <v>220</v>
      </c>
      <c r="E31" s="9">
        <v>0.55900000000000005</v>
      </c>
      <c r="F31" s="24">
        <v>1.3975000000000002</v>
      </c>
      <c r="G31" s="27">
        <v>12800</v>
      </c>
      <c r="H31" s="27">
        <f>12800*(100%-10%)</f>
        <v>11520</v>
      </c>
      <c r="I31" s="27"/>
    </row>
    <row r="32" spans="1:9">
      <c r="A32" s="10" t="s">
        <v>32</v>
      </c>
      <c r="B32" s="4">
        <v>4680</v>
      </c>
      <c r="C32" s="4">
        <v>990</v>
      </c>
      <c r="D32" s="4">
        <v>220</v>
      </c>
      <c r="E32" s="5">
        <v>0.57099999999999995</v>
      </c>
      <c r="F32" s="25">
        <v>1.4274999999999998</v>
      </c>
      <c r="G32" s="27">
        <v>13020</v>
      </c>
      <c r="H32" s="27">
        <v>11720</v>
      </c>
      <c r="I32" s="27"/>
    </row>
    <row r="33" spans="1:9">
      <c r="A33" s="7" t="s">
        <v>33</v>
      </c>
      <c r="B33" s="8">
        <v>4780</v>
      </c>
      <c r="C33" s="8">
        <v>990</v>
      </c>
      <c r="D33" s="8">
        <v>220</v>
      </c>
      <c r="E33" s="9">
        <v>0.58299999999999996</v>
      </c>
      <c r="F33" s="24">
        <v>1.4575</v>
      </c>
      <c r="G33" s="27">
        <v>13230</v>
      </c>
      <c r="H33" s="27">
        <v>11910</v>
      </c>
      <c r="I33" s="27"/>
    </row>
    <row r="34" spans="1:9">
      <c r="A34" s="7" t="s">
        <v>34</v>
      </c>
      <c r="B34" s="8">
        <v>4880</v>
      </c>
      <c r="C34" s="8">
        <v>990</v>
      </c>
      <c r="D34" s="8">
        <v>220</v>
      </c>
      <c r="E34" s="9">
        <v>0.59499999999999997</v>
      </c>
      <c r="F34" s="24">
        <v>1.4874999999999998</v>
      </c>
      <c r="G34" s="27">
        <v>13640</v>
      </c>
      <c r="H34" s="27">
        <v>12280</v>
      </c>
      <c r="I34" s="27"/>
    </row>
    <row r="35" spans="1:9">
      <c r="A35" s="10" t="s">
        <v>35</v>
      </c>
      <c r="B35" s="4">
        <v>4980</v>
      </c>
      <c r="C35" s="4">
        <v>990</v>
      </c>
      <c r="D35" s="4">
        <v>220</v>
      </c>
      <c r="E35" s="5">
        <v>0.6</v>
      </c>
      <c r="F35" s="25">
        <v>1.5</v>
      </c>
      <c r="G35" s="27">
        <v>13660</v>
      </c>
      <c r="H35" s="27">
        <v>12300</v>
      </c>
      <c r="I35" s="27"/>
    </row>
    <row r="36" spans="1:9">
      <c r="A36" s="7" t="s">
        <v>36</v>
      </c>
      <c r="B36" s="8">
        <v>5080</v>
      </c>
      <c r="C36" s="8">
        <v>990</v>
      </c>
      <c r="D36" s="8">
        <v>220</v>
      </c>
      <c r="E36" s="9">
        <v>0.62</v>
      </c>
      <c r="F36" s="24">
        <v>1.55</v>
      </c>
      <c r="G36" s="27">
        <v>13900</v>
      </c>
      <c r="H36" s="27">
        <f>13900*(100%-10%)</f>
        <v>12510</v>
      </c>
      <c r="I36" s="27"/>
    </row>
    <row r="37" spans="1:9">
      <c r="A37" s="7" t="s">
        <v>37</v>
      </c>
      <c r="B37" s="8">
        <v>5180</v>
      </c>
      <c r="C37" s="8">
        <v>990</v>
      </c>
      <c r="D37" s="8">
        <v>220</v>
      </c>
      <c r="E37" s="9">
        <v>0.63200000000000001</v>
      </c>
      <c r="F37" s="24">
        <v>1.58</v>
      </c>
      <c r="G37" s="27">
        <v>14160</v>
      </c>
      <c r="H37" s="27">
        <v>12740</v>
      </c>
      <c r="I37" s="27"/>
    </row>
    <row r="38" spans="1:9">
      <c r="A38" s="10" t="s">
        <v>38</v>
      </c>
      <c r="B38" s="4">
        <v>5280</v>
      </c>
      <c r="C38" s="4">
        <v>990</v>
      </c>
      <c r="D38" s="4">
        <v>220</v>
      </c>
      <c r="E38" s="5">
        <v>0.64400000000000002</v>
      </c>
      <c r="F38" s="25">
        <v>1.61</v>
      </c>
      <c r="G38" s="27">
        <v>14380</v>
      </c>
      <c r="H38" s="27">
        <v>12940</v>
      </c>
      <c r="I38" s="27"/>
    </row>
    <row r="39" spans="1:9">
      <c r="A39" s="7" t="s">
        <v>39</v>
      </c>
      <c r="B39" s="8">
        <v>5380</v>
      </c>
      <c r="C39" s="8">
        <v>990</v>
      </c>
      <c r="D39" s="8">
        <v>220</v>
      </c>
      <c r="E39" s="9">
        <v>0.65600000000000003</v>
      </c>
      <c r="F39" s="24">
        <v>1.6400000000000001</v>
      </c>
      <c r="G39" s="27">
        <v>14600</v>
      </c>
      <c r="H39" s="27">
        <f>14600*(100%-10%)</f>
        <v>13140</v>
      </c>
      <c r="I39" s="27"/>
    </row>
    <row r="40" spans="1:9">
      <c r="A40" s="7" t="s">
        <v>40</v>
      </c>
      <c r="B40" s="8">
        <v>5480</v>
      </c>
      <c r="C40" s="8">
        <v>990</v>
      </c>
      <c r="D40" s="8">
        <v>220</v>
      </c>
      <c r="E40" s="9">
        <v>0.67200000000000004</v>
      </c>
      <c r="F40" s="24">
        <v>1.6800000000000002</v>
      </c>
      <c r="G40" s="27">
        <v>15420</v>
      </c>
      <c r="H40" s="27">
        <v>13880</v>
      </c>
      <c r="I40" s="27"/>
    </row>
    <row r="41" spans="1:9">
      <c r="A41" s="10" t="s">
        <v>41</v>
      </c>
      <c r="B41" s="4">
        <v>5580</v>
      </c>
      <c r="C41" s="4">
        <v>990</v>
      </c>
      <c r="D41" s="4">
        <v>220</v>
      </c>
      <c r="E41" s="5">
        <v>0.68100000000000005</v>
      </c>
      <c r="F41" s="25">
        <v>1.7025000000000001</v>
      </c>
      <c r="G41" s="27">
        <v>15620</v>
      </c>
      <c r="H41" s="27">
        <v>14060</v>
      </c>
      <c r="I41" s="27"/>
    </row>
    <row r="42" spans="1:9">
      <c r="A42" s="7" t="s">
        <v>42</v>
      </c>
      <c r="B42" s="8">
        <v>5680</v>
      </c>
      <c r="C42" s="8">
        <v>990</v>
      </c>
      <c r="D42" s="8">
        <v>220</v>
      </c>
      <c r="E42" s="9">
        <v>0.69299999999999995</v>
      </c>
      <c r="F42" s="24">
        <v>1.7324999999999999</v>
      </c>
      <c r="G42" s="27">
        <v>15050</v>
      </c>
      <c r="H42" s="27">
        <v>13550</v>
      </c>
      <c r="I42" s="27"/>
    </row>
    <row r="43" spans="1:9">
      <c r="A43" s="11" t="s">
        <v>43</v>
      </c>
      <c r="B43" s="8">
        <v>5780</v>
      </c>
      <c r="C43" s="8">
        <v>990</v>
      </c>
      <c r="D43" s="8">
        <v>220</v>
      </c>
      <c r="E43" s="9">
        <v>0.70499999999999996</v>
      </c>
      <c r="F43" s="24">
        <v>1.7625</v>
      </c>
      <c r="G43" s="27">
        <v>15960</v>
      </c>
      <c r="H43" s="27">
        <v>14360</v>
      </c>
      <c r="I43" s="27"/>
    </row>
    <row r="44" spans="1:9">
      <c r="A44" s="10" t="s">
        <v>44</v>
      </c>
      <c r="B44" s="4">
        <v>5880</v>
      </c>
      <c r="C44" s="4">
        <v>990</v>
      </c>
      <c r="D44" s="4">
        <v>220</v>
      </c>
      <c r="E44" s="5">
        <v>0.71699999999999997</v>
      </c>
      <c r="F44" s="25">
        <v>1.7925</v>
      </c>
      <c r="G44" s="27">
        <v>16360</v>
      </c>
      <c r="H44" s="27">
        <v>14720</v>
      </c>
      <c r="I44" s="27"/>
    </row>
    <row r="45" spans="1:9">
      <c r="A45" s="7" t="s">
        <v>45</v>
      </c>
      <c r="B45" s="8">
        <v>5980</v>
      </c>
      <c r="C45" s="8">
        <v>990</v>
      </c>
      <c r="D45" s="8">
        <v>220</v>
      </c>
      <c r="E45" s="9">
        <v>0.72899999999999998</v>
      </c>
      <c r="F45" s="24">
        <v>1.8225</v>
      </c>
      <c r="G45" s="27">
        <v>16570</v>
      </c>
      <c r="H45" s="27">
        <v>14910</v>
      </c>
      <c r="I45" s="27"/>
    </row>
    <row r="46" spans="1:9">
      <c r="A46" s="11" t="s">
        <v>46</v>
      </c>
      <c r="B46" s="8">
        <v>6080</v>
      </c>
      <c r="C46" s="8">
        <v>990</v>
      </c>
      <c r="D46" s="8">
        <v>220</v>
      </c>
      <c r="E46" s="9">
        <v>0.74199999999999999</v>
      </c>
      <c r="F46" s="24">
        <v>1.855</v>
      </c>
      <c r="G46" s="27">
        <v>17500</v>
      </c>
      <c r="H46" s="27">
        <f>17500*(100%-10%)</f>
        <v>15750</v>
      </c>
      <c r="I46" s="27"/>
    </row>
    <row r="47" spans="1:9">
      <c r="A47" s="10" t="s">
        <v>47</v>
      </c>
      <c r="B47" s="4">
        <v>6180</v>
      </c>
      <c r="C47" s="4">
        <v>990</v>
      </c>
      <c r="D47" s="4">
        <v>220</v>
      </c>
      <c r="E47" s="5">
        <v>0.754</v>
      </c>
      <c r="F47" s="25">
        <v>1.885</v>
      </c>
      <c r="G47" s="27">
        <v>17730</v>
      </c>
      <c r="H47" s="27">
        <v>15960</v>
      </c>
      <c r="I47" s="27"/>
    </row>
    <row r="48" spans="1:9">
      <c r="A48" s="7" t="s">
        <v>48</v>
      </c>
      <c r="B48" s="8">
        <v>6280</v>
      </c>
      <c r="C48" s="8">
        <v>990</v>
      </c>
      <c r="D48" s="8">
        <v>220</v>
      </c>
      <c r="E48" s="9">
        <v>0.76600000000000001</v>
      </c>
      <c r="F48" s="24">
        <v>1.915</v>
      </c>
      <c r="G48" s="27">
        <v>17950</v>
      </c>
      <c r="H48" s="27">
        <v>16160</v>
      </c>
      <c r="I48" s="27"/>
    </row>
    <row r="49" spans="1:11">
      <c r="A49" s="7" t="s">
        <v>49</v>
      </c>
      <c r="B49" s="8">
        <v>6380</v>
      </c>
      <c r="C49" s="8">
        <v>990</v>
      </c>
      <c r="D49" s="8">
        <v>220</v>
      </c>
      <c r="E49" s="9">
        <v>0.78100000000000003</v>
      </c>
      <c r="F49" s="24">
        <v>1.9525000000000001</v>
      </c>
      <c r="G49" s="27">
        <v>20660</v>
      </c>
      <c r="H49" s="27">
        <v>18590</v>
      </c>
      <c r="I49" s="27"/>
    </row>
    <row r="50" spans="1:11">
      <c r="A50" s="10" t="s">
        <v>50</v>
      </c>
      <c r="B50" s="4">
        <v>6480</v>
      </c>
      <c r="C50" s="4">
        <v>990</v>
      </c>
      <c r="D50" s="4">
        <v>220</v>
      </c>
      <c r="E50" s="5">
        <v>0.79600000000000004</v>
      </c>
      <c r="F50" s="25">
        <v>1.9900000000000002</v>
      </c>
      <c r="G50" s="27">
        <v>20920</v>
      </c>
      <c r="H50" s="27">
        <v>18830</v>
      </c>
      <c r="I50" s="27"/>
    </row>
    <row r="51" spans="1:11">
      <c r="A51" s="7" t="s">
        <v>51</v>
      </c>
      <c r="B51" s="8">
        <v>6580</v>
      </c>
      <c r="C51" s="8">
        <v>990</v>
      </c>
      <c r="D51" s="8">
        <v>220</v>
      </c>
      <c r="E51" s="9">
        <v>0.80200000000000005</v>
      </c>
      <c r="F51" s="24">
        <v>2.0049999999999999</v>
      </c>
      <c r="G51" s="27">
        <v>21050</v>
      </c>
      <c r="H51" s="27">
        <v>18950</v>
      </c>
      <c r="I51" s="27"/>
    </row>
    <row r="52" spans="1:11">
      <c r="A52" s="7" t="s">
        <v>52</v>
      </c>
      <c r="B52" s="8">
        <v>6680</v>
      </c>
      <c r="C52" s="8">
        <v>990</v>
      </c>
      <c r="D52" s="8">
        <v>220</v>
      </c>
      <c r="E52" s="9">
        <v>0.80200000000000005</v>
      </c>
      <c r="F52" s="24">
        <v>2.0049999999999999</v>
      </c>
      <c r="G52" s="27">
        <v>21450</v>
      </c>
      <c r="H52" s="27">
        <v>19300</v>
      </c>
      <c r="I52" s="27"/>
    </row>
    <row r="53" spans="1:11">
      <c r="A53" s="10" t="s">
        <v>53</v>
      </c>
      <c r="B53" s="4">
        <v>6780</v>
      </c>
      <c r="C53" s="4">
        <v>990</v>
      </c>
      <c r="D53" s="4">
        <v>220</v>
      </c>
      <c r="E53" s="5">
        <v>0.83899999999999997</v>
      </c>
      <c r="F53" s="25">
        <v>2.0975000000000001</v>
      </c>
      <c r="G53" s="27">
        <v>21760</v>
      </c>
      <c r="H53" s="27">
        <v>19580</v>
      </c>
      <c r="I53" s="27"/>
    </row>
    <row r="54" spans="1:11">
      <c r="A54" s="7" t="s">
        <v>54</v>
      </c>
      <c r="B54" s="8">
        <v>6880</v>
      </c>
      <c r="C54" s="8">
        <v>990</v>
      </c>
      <c r="D54" s="8">
        <v>220</v>
      </c>
      <c r="E54" s="9">
        <v>0.83899999999999997</v>
      </c>
      <c r="F54" s="24">
        <v>2.0975000000000001</v>
      </c>
      <c r="G54" s="27">
        <v>22000</v>
      </c>
      <c r="H54" s="27">
        <f>22000*(100%-10%)</f>
        <v>19800</v>
      </c>
      <c r="I54" s="27"/>
    </row>
    <row r="55" spans="1:11">
      <c r="A55" s="7" t="s">
        <v>55</v>
      </c>
      <c r="B55" s="8">
        <v>6980</v>
      </c>
      <c r="C55" s="8">
        <v>990</v>
      </c>
      <c r="D55" s="8">
        <v>220</v>
      </c>
      <c r="E55" s="9">
        <v>0.85</v>
      </c>
      <c r="F55" s="24">
        <v>2.125</v>
      </c>
      <c r="G55" s="27">
        <v>22400</v>
      </c>
      <c r="H55" s="27">
        <f>22400*(100%-10%)</f>
        <v>20160</v>
      </c>
      <c r="I55" s="27"/>
    </row>
    <row r="56" spans="1:11">
      <c r="A56" s="10" t="s">
        <v>56</v>
      </c>
      <c r="B56" s="4">
        <v>7080</v>
      </c>
      <c r="C56" s="4">
        <v>990</v>
      </c>
      <c r="D56" s="4">
        <v>220</v>
      </c>
      <c r="E56" s="5">
        <v>0.875</v>
      </c>
      <c r="F56" s="25">
        <v>2.1875</v>
      </c>
      <c r="G56" s="27">
        <v>22540</v>
      </c>
      <c r="H56" s="27">
        <v>20270</v>
      </c>
      <c r="I56" s="27"/>
    </row>
    <row r="57" spans="1:11">
      <c r="A57" s="7" t="s">
        <v>57</v>
      </c>
      <c r="B57" s="8">
        <v>7180</v>
      </c>
      <c r="C57" s="8">
        <v>990</v>
      </c>
      <c r="D57" s="8">
        <v>220</v>
      </c>
      <c r="E57" s="9">
        <v>0.875</v>
      </c>
      <c r="F57" s="24">
        <v>2.1875</v>
      </c>
      <c r="G57" s="27">
        <v>22750</v>
      </c>
      <c r="H57" s="27">
        <v>20480</v>
      </c>
      <c r="I57" s="27"/>
    </row>
    <row r="58" spans="1:11">
      <c r="A58" s="7" t="s">
        <v>255</v>
      </c>
      <c r="B58" s="8">
        <v>7280</v>
      </c>
      <c r="C58" s="8">
        <v>990</v>
      </c>
      <c r="D58" s="8">
        <v>220</v>
      </c>
      <c r="E58" s="9">
        <v>0.89</v>
      </c>
      <c r="F58" s="24">
        <v>2.2250000000000001</v>
      </c>
      <c r="G58" s="27">
        <v>35800</v>
      </c>
      <c r="H58" s="27">
        <f>35800*(100%-10%)</f>
        <v>32220</v>
      </c>
      <c r="I58" s="27"/>
      <c r="J58" s="27"/>
      <c r="K58" s="27"/>
    </row>
    <row r="59" spans="1:11">
      <c r="A59" s="10" t="s">
        <v>256</v>
      </c>
      <c r="B59" s="4">
        <v>7380</v>
      </c>
      <c r="C59" s="4">
        <v>990</v>
      </c>
      <c r="D59" s="4">
        <v>220</v>
      </c>
      <c r="E59" s="5">
        <v>0.9</v>
      </c>
      <c r="F59" s="25">
        <v>2.25</v>
      </c>
      <c r="G59" s="27">
        <v>35000</v>
      </c>
      <c r="H59" s="27">
        <f>35000*(100%-10%)</f>
        <v>31500</v>
      </c>
      <c r="I59" s="27"/>
      <c r="J59" s="27"/>
      <c r="K59" s="27"/>
    </row>
    <row r="60" spans="1:11">
      <c r="A60" s="7" t="s">
        <v>257</v>
      </c>
      <c r="B60" s="8">
        <v>7480</v>
      </c>
      <c r="C60" s="8">
        <v>990</v>
      </c>
      <c r="D60" s="8">
        <v>220</v>
      </c>
      <c r="E60" s="9">
        <v>0.91</v>
      </c>
      <c r="F60" s="24">
        <v>2.2749999999999999</v>
      </c>
      <c r="G60" s="27">
        <v>35200</v>
      </c>
      <c r="H60" s="27">
        <f>35200*(100%-10%)</f>
        <v>31680</v>
      </c>
      <c r="I60" s="27"/>
      <c r="J60" s="27"/>
      <c r="K60" s="27"/>
    </row>
    <row r="61" spans="1:11">
      <c r="A61" s="7" t="s">
        <v>258</v>
      </c>
      <c r="B61" s="8">
        <v>7580</v>
      </c>
      <c r="C61" s="8">
        <v>990</v>
      </c>
      <c r="D61" s="8">
        <v>220</v>
      </c>
      <c r="E61" s="9">
        <v>0.92</v>
      </c>
      <c r="F61" s="24">
        <v>2.3000000000000003</v>
      </c>
      <c r="G61" s="27">
        <v>35400</v>
      </c>
      <c r="H61" s="27">
        <f>35400*(100%-10%)</f>
        <v>31860</v>
      </c>
      <c r="I61" s="27"/>
      <c r="J61" s="27"/>
      <c r="K61" s="27"/>
    </row>
    <row r="62" spans="1:11">
      <c r="A62" s="10" t="s">
        <v>259</v>
      </c>
      <c r="B62" s="4">
        <v>7680</v>
      </c>
      <c r="C62" s="4">
        <v>990</v>
      </c>
      <c r="D62" s="4">
        <v>220</v>
      </c>
      <c r="E62" s="5">
        <v>0.93600000000000005</v>
      </c>
      <c r="F62" s="25">
        <v>2.3400000000000003</v>
      </c>
      <c r="G62" s="27">
        <v>35600</v>
      </c>
      <c r="H62" s="27">
        <f>35600*(100%-10%)</f>
        <v>32040</v>
      </c>
      <c r="I62" s="27"/>
      <c r="J62" s="27"/>
      <c r="K62" s="27"/>
    </row>
    <row r="63" spans="1:11">
      <c r="A63" s="7" t="s">
        <v>260</v>
      </c>
      <c r="B63" s="8">
        <v>7780</v>
      </c>
      <c r="C63" s="8">
        <v>990</v>
      </c>
      <c r="D63" s="8">
        <v>220</v>
      </c>
      <c r="E63" s="9">
        <v>0.94899999999999995</v>
      </c>
      <c r="F63" s="24">
        <v>2.3725000000000001</v>
      </c>
      <c r="G63" s="27">
        <v>35800</v>
      </c>
      <c r="H63" s="27">
        <f>35800*(100%-10%)</f>
        <v>32220</v>
      </c>
      <c r="I63" s="27"/>
      <c r="J63" s="27"/>
      <c r="K63" s="27"/>
    </row>
    <row r="64" spans="1:11">
      <c r="A64" s="7" t="s">
        <v>261</v>
      </c>
      <c r="B64" s="8">
        <v>7880</v>
      </c>
      <c r="C64" s="8">
        <v>990</v>
      </c>
      <c r="D64" s="8">
        <v>220</v>
      </c>
      <c r="E64" s="9">
        <v>0.96099999999999997</v>
      </c>
      <c r="F64" s="24">
        <v>2.4024999999999999</v>
      </c>
      <c r="G64" s="27">
        <v>36000</v>
      </c>
      <c r="H64" s="27">
        <f>36000*(100%-10%)</f>
        <v>32400</v>
      </c>
      <c r="I64" s="27"/>
      <c r="J64" s="27"/>
      <c r="K64" s="27"/>
    </row>
    <row r="65" spans="1:11">
      <c r="A65" s="10" t="s">
        <v>262</v>
      </c>
      <c r="B65" s="4">
        <v>7980</v>
      </c>
      <c r="C65" s="4">
        <v>990</v>
      </c>
      <c r="D65" s="4">
        <v>220</v>
      </c>
      <c r="E65" s="5">
        <v>0.97299999999999998</v>
      </c>
      <c r="F65" s="25">
        <v>2.4325000000000001</v>
      </c>
      <c r="G65" s="27">
        <v>36200</v>
      </c>
      <c r="H65" s="27">
        <f>36200*(100%-10%)</f>
        <v>32580</v>
      </c>
      <c r="I65" s="27"/>
      <c r="J65" s="27"/>
      <c r="K65" s="27"/>
    </row>
    <row r="66" spans="1:11">
      <c r="A66" s="7" t="s">
        <v>263</v>
      </c>
      <c r="B66" s="8">
        <v>8080</v>
      </c>
      <c r="C66" s="8">
        <v>990</v>
      </c>
      <c r="D66" s="8">
        <v>220</v>
      </c>
      <c r="E66" s="9">
        <v>0.98499999999999999</v>
      </c>
      <c r="F66" s="24">
        <v>2.4624999999999999</v>
      </c>
      <c r="G66" s="27">
        <v>36400</v>
      </c>
      <c r="H66" s="27">
        <f>36400*(100%-10%)</f>
        <v>32760</v>
      </c>
      <c r="I66" s="27"/>
      <c r="J66" s="27"/>
      <c r="K66" s="27"/>
    </row>
    <row r="67" spans="1:11">
      <c r="A67" s="7" t="s">
        <v>264</v>
      </c>
      <c r="B67" s="8">
        <v>8180</v>
      </c>
      <c r="C67" s="8">
        <v>990</v>
      </c>
      <c r="D67" s="8">
        <v>220</v>
      </c>
      <c r="E67" s="9">
        <v>0.997</v>
      </c>
      <c r="F67" s="24">
        <v>2.4925000000000002</v>
      </c>
      <c r="G67" s="27">
        <v>36600</v>
      </c>
      <c r="H67" s="27">
        <f>36600*(100%-10%)</f>
        <v>32940</v>
      </c>
      <c r="I67" s="27"/>
      <c r="J67" s="27"/>
      <c r="K67" s="27"/>
    </row>
    <row r="68" spans="1:11">
      <c r="A68" s="10" t="s">
        <v>265</v>
      </c>
      <c r="B68" s="4">
        <v>8280</v>
      </c>
      <c r="C68" s="4">
        <v>990</v>
      </c>
      <c r="D68" s="4">
        <v>220</v>
      </c>
      <c r="E68" s="5">
        <v>1.0089999999999999</v>
      </c>
      <c r="F68" s="25">
        <v>2.5225</v>
      </c>
      <c r="G68" s="27">
        <v>36800</v>
      </c>
      <c r="H68" s="27">
        <f>36800*(100%-10%)</f>
        <v>33120</v>
      </c>
      <c r="I68" s="27"/>
      <c r="J68" s="27"/>
      <c r="K68" s="27"/>
    </row>
    <row r="69" spans="1:11">
      <c r="A69" s="7" t="s">
        <v>266</v>
      </c>
      <c r="B69" s="8">
        <v>8380</v>
      </c>
      <c r="C69" s="8">
        <v>990</v>
      </c>
      <c r="D69" s="8">
        <v>220</v>
      </c>
      <c r="E69" s="9">
        <v>1.022</v>
      </c>
      <c r="F69" s="24">
        <v>2.5550000000000002</v>
      </c>
      <c r="G69" s="27">
        <v>37000</v>
      </c>
      <c r="H69" s="27">
        <f>37000*(100%-10%)</f>
        <v>33300</v>
      </c>
      <c r="I69" s="27"/>
      <c r="J69" s="27"/>
      <c r="K69" s="27"/>
    </row>
    <row r="70" spans="1:11">
      <c r="A70" s="7" t="s">
        <v>267</v>
      </c>
      <c r="B70" s="8">
        <v>8480</v>
      </c>
      <c r="C70" s="8">
        <v>990</v>
      </c>
      <c r="D70" s="8">
        <v>220</v>
      </c>
      <c r="E70" s="9">
        <v>1.034</v>
      </c>
      <c r="F70" s="24">
        <v>2.585</v>
      </c>
      <c r="G70" s="27">
        <v>37200</v>
      </c>
      <c r="H70" s="27">
        <f>37200*(100%-10%)</f>
        <v>33480</v>
      </c>
      <c r="I70" s="27"/>
      <c r="J70" s="27"/>
      <c r="K70" s="27"/>
    </row>
    <row r="71" spans="1:11">
      <c r="A71" s="10" t="s">
        <v>268</v>
      </c>
      <c r="B71" s="4">
        <v>8580</v>
      </c>
      <c r="C71" s="4">
        <v>990</v>
      </c>
      <c r="D71" s="4">
        <v>220</v>
      </c>
      <c r="E71" s="5">
        <v>1.046</v>
      </c>
      <c r="F71" s="25">
        <v>2.6150000000000002</v>
      </c>
      <c r="G71" s="27">
        <v>37400</v>
      </c>
      <c r="H71" s="27">
        <f>37400*(100%-10%)</f>
        <v>33660</v>
      </c>
      <c r="I71" s="27"/>
      <c r="J71" s="27"/>
      <c r="K71" s="27"/>
    </row>
    <row r="72" spans="1:11">
      <c r="A72" s="7" t="s">
        <v>269</v>
      </c>
      <c r="B72" s="8">
        <v>8680</v>
      </c>
      <c r="C72" s="8">
        <v>990</v>
      </c>
      <c r="D72" s="8">
        <v>220</v>
      </c>
      <c r="E72" s="9">
        <v>1.0580000000000001</v>
      </c>
      <c r="F72" s="24">
        <v>2.645</v>
      </c>
      <c r="G72" s="27">
        <v>37600</v>
      </c>
      <c r="H72" s="27">
        <f>37600*(100%-10%)</f>
        <v>33840</v>
      </c>
      <c r="I72" s="27"/>
      <c r="J72" s="27"/>
      <c r="K72" s="27"/>
    </row>
    <row r="73" spans="1:11">
      <c r="A73" s="7" t="s">
        <v>270</v>
      </c>
      <c r="B73" s="8">
        <v>8780</v>
      </c>
      <c r="C73" s="8">
        <v>990</v>
      </c>
      <c r="D73" s="8">
        <v>220</v>
      </c>
      <c r="E73" s="9">
        <v>1.071</v>
      </c>
      <c r="F73" s="24">
        <v>2.6774999999999998</v>
      </c>
      <c r="G73" s="27">
        <v>37800</v>
      </c>
      <c r="H73" s="27">
        <f>37800*(100%-10%)</f>
        <v>34020</v>
      </c>
      <c r="I73" s="27"/>
      <c r="J73" s="27"/>
      <c r="K73" s="27"/>
    </row>
    <row r="74" spans="1:11">
      <c r="A74" s="10" t="s">
        <v>271</v>
      </c>
      <c r="B74" s="4">
        <v>8880</v>
      </c>
      <c r="C74" s="4">
        <v>990</v>
      </c>
      <c r="D74" s="4">
        <v>220</v>
      </c>
      <c r="E74" s="5">
        <v>1.083</v>
      </c>
      <c r="F74" s="25">
        <v>2.7075</v>
      </c>
      <c r="G74" s="27">
        <v>38000</v>
      </c>
      <c r="H74" s="27">
        <f>38000*(100%-10%)</f>
        <v>34200</v>
      </c>
      <c r="I74" s="27"/>
      <c r="J74" s="27"/>
      <c r="K74" s="27"/>
    </row>
    <row r="75" spans="1:11">
      <c r="A75" s="28" t="s">
        <v>272</v>
      </c>
      <c r="B75" s="29">
        <v>8980</v>
      </c>
      <c r="C75" s="29">
        <v>990</v>
      </c>
      <c r="D75" s="29">
        <v>220</v>
      </c>
      <c r="E75" s="30">
        <v>1.095</v>
      </c>
      <c r="F75" s="31">
        <v>2.7374999999999998</v>
      </c>
      <c r="G75" s="27">
        <v>38200</v>
      </c>
      <c r="H75" s="27">
        <f>38200*(100%-10%)</f>
        <v>34380</v>
      </c>
      <c r="I75" s="27"/>
      <c r="J75" s="27"/>
      <c r="K75" s="27"/>
    </row>
    <row r="76" spans="1:11">
      <c r="A76" s="3" t="s">
        <v>58</v>
      </c>
      <c r="B76" s="4"/>
      <c r="C76" s="4"/>
      <c r="D76" s="4"/>
      <c r="E76" s="5"/>
      <c r="F76" s="25"/>
      <c r="G76" s="27"/>
      <c r="I76" s="27"/>
    </row>
    <row r="77" spans="1:11">
      <c r="A77" s="7" t="s">
        <v>59</v>
      </c>
      <c r="B77" s="8">
        <v>2380</v>
      </c>
      <c r="C77" s="8">
        <v>1190</v>
      </c>
      <c r="D77" s="8">
        <v>220</v>
      </c>
      <c r="E77" s="9">
        <v>0.34899999999999998</v>
      </c>
      <c r="F77" s="24">
        <v>0.87249999999999994</v>
      </c>
      <c r="G77" s="27">
        <v>7180</v>
      </c>
      <c r="H77" s="27">
        <v>6460</v>
      </c>
      <c r="I77" s="27"/>
    </row>
    <row r="78" spans="1:11">
      <c r="A78" s="11" t="s">
        <v>60</v>
      </c>
      <c r="B78" s="8">
        <v>2480</v>
      </c>
      <c r="C78" s="8">
        <v>1190</v>
      </c>
      <c r="D78" s="8">
        <v>220</v>
      </c>
      <c r="E78" s="9">
        <v>0.39300000000000002</v>
      </c>
      <c r="F78" s="24">
        <v>0.98250000000000004</v>
      </c>
      <c r="G78" s="27">
        <v>7370</v>
      </c>
      <c r="H78" s="27">
        <v>6630</v>
      </c>
      <c r="I78" s="27"/>
    </row>
    <row r="79" spans="1:11">
      <c r="A79" s="10" t="s">
        <v>61</v>
      </c>
      <c r="B79" s="4">
        <v>2580</v>
      </c>
      <c r="C79" s="4">
        <v>1190</v>
      </c>
      <c r="D79" s="4">
        <v>220</v>
      </c>
      <c r="E79" s="5">
        <v>0.39300000000000002</v>
      </c>
      <c r="F79" s="25">
        <v>0.98250000000000004</v>
      </c>
      <c r="G79" s="27">
        <v>7600</v>
      </c>
      <c r="H79" s="27">
        <f>7600*(100%-10%)</f>
        <v>6840</v>
      </c>
      <c r="I79" s="27"/>
    </row>
    <row r="80" spans="1:11">
      <c r="A80" s="7" t="s">
        <v>62</v>
      </c>
      <c r="B80" s="8">
        <v>2680</v>
      </c>
      <c r="C80" s="8">
        <v>1190</v>
      </c>
      <c r="D80" s="8">
        <v>220</v>
      </c>
      <c r="E80" s="9">
        <v>0.39300000000000002</v>
      </c>
      <c r="F80" s="24">
        <v>0.98250000000000004</v>
      </c>
      <c r="G80" s="27">
        <v>7870</v>
      </c>
      <c r="H80" s="27">
        <v>7080</v>
      </c>
      <c r="I80" s="27"/>
    </row>
    <row r="81" spans="1:9">
      <c r="A81" s="7" t="s">
        <v>63</v>
      </c>
      <c r="B81" s="8">
        <v>2780</v>
      </c>
      <c r="C81" s="8">
        <v>1190</v>
      </c>
      <c r="D81" s="8">
        <v>220</v>
      </c>
      <c r="E81" s="9">
        <v>0.40799999999999997</v>
      </c>
      <c r="F81" s="24">
        <v>1.02</v>
      </c>
      <c r="G81" s="27">
        <v>8300</v>
      </c>
      <c r="H81" s="27">
        <f>8300*(100%-10%)</f>
        <v>7470</v>
      </c>
      <c r="I81" s="27"/>
    </row>
    <row r="82" spans="1:9">
      <c r="A82" s="10" t="s">
        <v>64</v>
      </c>
      <c r="B82" s="4">
        <v>2880</v>
      </c>
      <c r="C82" s="4">
        <v>1190</v>
      </c>
      <c r="D82" s="4">
        <v>220</v>
      </c>
      <c r="E82" s="5">
        <v>0.437</v>
      </c>
      <c r="F82" s="25">
        <v>1.0925</v>
      </c>
      <c r="G82" s="27">
        <v>8330</v>
      </c>
      <c r="H82" s="27">
        <v>7500</v>
      </c>
      <c r="I82" s="27"/>
    </row>
    <row r="83" spans="1:9">
      <c r="A83" s="7" t="s">
        <v>65</v>
      </c>
      <c r="B83" s="8">
        <v>2980</v>
      </c>
      <c r="C83" s="8">
        <v>1190</v>
      </c>
      <c r="D83" s="8">
        <v>220</v>
      </c>
      <c r="E83" s="9">
        <v>0.437</v>
      </c>
      <c r="F83" s="24">
        <v>1.0925</v>
      </c>
      <c r="G83" s="27">
        <v>8800</v>
      </c>
      <c r="H83" s="27">
        <f>8800*(100%-10%)</f>
        <v>7920</v>
      </c>
      <c r="I83" s="27"/>
    </row>
    <row r="84" spans="1:9">
      <c r="A84" s="11" t="s">
        <v>66</v>
      </c>
      <c r="B84" s="8">
        <v>3080</v>
      </c>
      <c r="C84" s="8">
        <v>1190</v>
      </c>
      <c r="D84" s="8">
        <v>220</v>
      </c>
      <c r="E84" s="9">
        <v>0.45200000000000001</v>
      </c>
      <c r="F84" s="24">
        <v>1.1300000000000001</v>
      </c>
      <c r="G84" s="27">
        <v>9170</v>
      </c>
      <c r="H84" s="27">
        <v>8250</v>
      </c>
      <c r="I84" s="27"/>
    </row>
    <row r="85" spans="1:9">
      <c r="A85" s="10" t="s">
        <v>67</v>
      </c>
      <c r="B85" s="4">
        <v>3180</v>
      </c>
      <c r="C85" s="4">
        <v>1190</v>
      </c>
      <c r="D85" s="4">
        <v>220</v>
      </c>
      <c r="E85" s="5">
        <v>0.46600000000000003</v>
      </c>
      <c r="F85" s="25">
        <v>1.165</v>
      </c>
      <c r="G85" s="27">
        <v>9500</v>
      </c>
      <c r="H85" s="27">
        <f>9500*(100%-10%)</f>
        <v>8550</v>
      </c>
      <c r="I85" s="27"/>
    </row>
    <row r="86" spans="1:9">
      <c r="A86" s="7" t="s">
        <v>68</v>
      </c>
      <c r="B86" s="8">
        <v>3280</v>
      </c>
      <c r="C86" s="8">
        <v>1190</v>
      </c>
      <c r="D86" s="8">
        <v>220</v>
      </c>
      <c r="E86" s="9">
        <v>0.48099999999999998</v>
      </c>
      <c r="F86" s="24">
        <v>1.2024999999999999</v>
      </c>
      <c r="G86" s="27">
        <v>9630</v>
      </c>
      <c r="H86" s="27">
        <v>8670</v>
      </c>
      <c r="I86" s="27"/>
    </row>
    <row r="87" spans="1:9">
      <c r="A87" s="7" t="s">
        <v>69</v>
      </c>
      <c r="B87" s="8">
        <v>3380</v>
      </c>
      <c r="C87" s="8">
        <v>1190</v>
      </c>
      <c r="D87" s="8">
        <v>220</v>
      </c>
      <c r="E87" s="9">
        <v>0.496</v>
      </c>
      <c r="F87" s="24">
        <v>1.24</v>
      </c>
      <c r="G87" s="27">
        <v>10180</v>
      </c>
      <c r="H87" s="27">
        <v>9160</v>
      </c>
      <c r="I87" s="27"/>
    </row>
    <row r="88" spans="1:9">
      <c r="A88" s="10" t="s">
        <v>70</v>
      </c>
      <c r="B88" s="4">
        <v>3480</v>
      </c>
      <c r="C88" s="4">
        <v>1190</v>
      </c>
      <c r="D88" s="4">
        <v>220</v>
      </c>
      <c r="E88" s="5">
        <v>0.51</v>
      </c>
      <c r="F88" s="25">
        <v>1.2749999999999999</v>
      </c>
      <c r="G88" s="27">
        <v>10440</v>
      </c>
      <c r="H88" s="27">
        <v>9400</v>
      </c>
      <c r="I88" s="27"/>
    </row>
    <row r="89" spans="1:9">
      <c r="A89" s="7" t="s">
        <v>71</v>
      </c>
      <c r="B89" s="8">
        <v>3580</v>
      </c>
      <c r="C89" s="8">
        <v>1190</v>
      </c>
      <c r="D89" s="8">
        <v>220</v>
      </c>
      <c r="E89" s="9">
        <v>0.52500000000000002</v>
      </c>
      <c r="F89" s="24">
        <v>1.3125</v>
      </c>
      <c r="G89" s="27">
        <v>10730</v>
      </c>
      <c r="H89" s="27">
        <v>9660</v>
      </c>
      <c r="I89" s="27"/>
    </row>
    <row r="90" spans="1:9">
      <c r="A90" s="7" t="s">
        <v>72</v>
      </c>
      <c r="B90" s="8">
        <v>3680</v>
      </c>
      <c r="C90" s="8">
        <v>1190</v>
      </c>
      <c r="D90" s="8">
        <v>220</v>
      </c>
      <c r="E90" s="9">
        <v>0.54</v>
      </c>
      <c r="F90" s="24">
        <v>1.35</v>
      </c>
      <c r="G90" s="27">
        <v>11230</v>
      </c>
      <c r="H90" s="27">
        <v>10110</v>
      </c>
      <c r="I90" s="27"/>
    </row>
    <row r="91" spans="1:9">
      <c r="A91" s="10" t="s">
        <v>73</v>
      </c>
      <c r="B91" s="4">
        <v>3780</v>
      </c>
      <c r="C91" s="4">
        <v>1190</v>
      </c>
      <c r="D91" s="4">
        <v>220</v>
      </c>
      <c r="E91" s="5">
        <v>0.55400000000000005</v>
      </c>
      <c r="F91" s="25">
        <v>1.3850000000000002</v>
      </c>
      <c r="G91" s="27">
        <v>11500</v>
      </c>
      <c r="H91" s="27">
        <f>11500*(100%-10%)</f>
        <v>10350</v>
      </c>
      <c r="I91" s="27"/>
    </row>
    <row r="92" spans="1:9">
      <c r="A92" s="7" t="s">
        <v>74</v>
      </c>
      <c r="B92" s="8">
        <v>3880</v>
      </c>
      <c r="C92" s="8">
        <v>1190</v>
      </c>
      <c r="D92" s="8">
        <v>220</v>
      </c>
      <c r="E92" s="9">
        <v>0.56899999999999995</v>
      </c>
      <c r="F92" s="24">
        <v>1.4224999999999999</v>
      </c>
      <c r="G92" s="27">
        <v>11750</v>
      </c>
      <c r="H92" s="27">
        <v>10580</v>
      </c>
      <c r="I92" s="27"/>
    </row>
    <row r="93" spans="1:9">
      <c r="A93" s="11" t="s">
        <v>75</v>
      </c>
      <c r="B93" s="8">
        <v>3980</v>
      </c>
      <c r="C93" s="8">
        <v>1190</v>
      </c>
      <c r="D93" s="8">
        <v>220</v>
      </c>
      <c r="E93" s="9">
        <v>0.58299999999999996</v>
      </c>
      <c r="F93" s="24">
        <v>1.4575</v>
      </c>
      <c r="G93" s="27">
        <v>12470</v>
      </c>
      <c r="H93" s="27">
        <v>11220</v>
      </c>
      <c r="I93" s="27"/>
    </row>
    <row r="94" spans="1:9">
      <c r="A94" s="10" t="s">
        <v>76</v>
      </c>
      <c r="B94" s="4">
        <v>4080</v>
      </c>
      <c r="C94" s="4">
        <v>1190</v>
      </c>
      <c r="D94" s="4">
        <v>220</v>
      </c>
      <c r="E94" s="5">
        <v>0.59799999999999998</v>
      </c>
      <c r="F94" s="25">
        <v>1.4949999999999999</v>
      </c>
      <c r="G94" s="27">
        <v>12750</v>
      </c>
      <c r="H94" s="27">
        <v>11480</v>
      </c>
      <c r="I94" s="27"/>
    </row>
    <row r="95" spans="1:9">
      <c r="A95" s="11" t="s">
        <v>77</v>
      </c>
      <c r="B95" s="8">
        <v>4180</v>
      </c>
      <c r="C95" s="8">
        <v>1190</v>
      </c>
      <c r="D95" s="8">
        <v>220</v>
      </c>
      <c r="E95" s="9">
        <v>0.61299999999999999</v>
      </c>
      <c r="F95" s="24">
        <v>1.5325</v>
      </c>
      <c r="G95" s="27">
        <v>13050</v>
      </c>
      <c r="H95" s="27">
        <v>11750</v>
      </c>
      <c r="I95" s="27"/>
    </row>
    <row r="96" spans="1:9">
      <c r="A96" s="7" t="s">
        <v>78</v>
      </c>
      <c r="B96" s="8">
        <v>4280</v>
      </c>
      <c r="C96" s="8">
        <v>1190</v>
      </c>
      <c r="D96" s="8">
        <v>220</v>
      </c>
      <c r="E96" s="9">
        <v>0.627</v>
      </c>
      <c r="F96" s="24">
        <v>1.5674999999999999</v>
      </c>
      <c r="G96" s="27">
        <v>13600</v>
      </c>
      <c r="H96" s="27">
        <f>13600*(100%-10%)</f>
        <v>12240</v>
      </c>
      <c r="I96" s="27"/>
    </row>
    <row r="97" spans="1:9">
      <c r="A97" s="10" t="s">
        <v>79</v>
      </c>
      <c r="B97" s="4">
        <v>4380</v>
      </c>
      <c r="C97" s="4">
        <v>1190</v>
      </c>
      <c r="D97" s="4">
        <v>220</v>
      </c>
      <c r="E97" s="5">
        <v>0.64200000000000002</v>
      </c>
      <c r="F97" s="25">
        <v>1.605</v>
      </c>
      <c r="G97" s="27">
        <v>13860</v>
      </c>
      <c r="H97" s="27">
        <v>12470</v>
      </c>
      <c r="I97" s="27"/>
    </row>
    <row r="98" spans="1:9">
      <c r="A98" s="7" t="s">
        <v>80</v>
      </c>
      <c r="B98" s="8">
        <v>4480</v>
      </c>
      <c r="C98" s="8">
        <v>1190</v>
      </c>
      <c r="D98" s="8">
        <v>220</v>
      </c>
      <c r="E98" s="9">
        <v>0.65700000000000003</v>
      </c>
      <c r="F98" s="24">
        <v>1.6425000000000001</v>
      </c>
      <c r="G98" s="27">
        <v>14120</v>
      </c>
      <c r="H98" s="27">
        <v>12710</v>
      </c>
      <c r="I98" s="27"/>
    </row>
    <row r="99" spans="1:9">
      <c r="A99" s="7" t="s">
        <v>81</v>
      </c>
      <c r="B99" s="8">
        <v>4580</v>
      </c>
      <c r="C99" s="8">
        <v>1190</v>
      </c>
      <c r="D99" s="8">
        <v>220</v>
      </c>
      <c r="E99" s="9">
        <v>0.67100000000000004</v>
      </c>
      <c r="F99" s="24">
        <v>1.6775000000000002</v>
      </c>
      <c r="G99" s="27">
        <v>14220</v>
      </c>
      <c r="H99" s="27">
        <v>12800</v>
      </c>
      <c r="I99" s="27"/>
    </row>
    <row r="100" spans="1:9">
      <c r="A100" s="10" t="s">
        <v>82</v>
      </c>
      <c r="B100" s="4">
        <v>4680</v>
      </c>
      <c r="C100" s="4">
        <v>1190</v>
      </c>
      <c r="D100" s="4">
        <v>220</v>
      </c>
      <c r="E100" s="5">
        <v>0.68600000000000005</v>
      </c>
      <c r="F100" s="25">
        <v>1.7150000000000001</v>
      </c>
      <c r="G100" s="27">
        <v>14400</v>
      </c>
      <c r="H100" s="27">
        <f>14400*(100%-10%)</f>
        <v>12960</v>
      </c>
      <c r="I100" s="27"/>
    </row>
    <row r="101" spans="1:9">
      <c r="A101" s="7" t="s">
        <v>83</v>
      </c>
      <c r="B101" s="8">
        <v>4780</v>
      </c>
      <c r="C101" s="8">
        <v>1190</v>
      </c>
      <c r="D101" s="8">
        <v>220</v>
      </c>
      <c r="E101" s="9">
        <v>0.70099999999999996</v>
      </c>
      <c r="F101" s="24">
        <v>1.7524999999999999</v>
      </c>
      <c r="G101" s="27">
        <v>14500</v>
      </c>
      <c r="H101" s="27">
        <f>14500*(100%-10%)</f>
        <v>13050</v>
      </c>
      <c r="I101" s="27"/>
    </row>
    <row r="102" spans="1:9">
      <c r="A102" s="7" t="s">
        <v>84</v>
      </c>
      <c r="B102" s="8">
        <v>4880</v>
      </c>
      <c r="C102" s="8">
        <v>1190</v>
      </c>
      <c r="D102" s="8">
        <v>220</v>
      </c>
      <c r="E102" s="9">
        <v>0.71499999999999997</v>
      </c>
      <c r="F102" s="24">
        <v>1.7874999999999999</v>
      </c>
      <c r="G102" s="27">
        <v>14680</v>
      </c>
      <c r="H102" s="27">
        <v>13210</v>
      </c>
      <c r="I102" s="27"/>
    </row>
    <row r="103" spans="1:9">
      <c r="A103" s="10" t="s">
        <v>85</v>
      </c>
      <c r="B103" s="4">
        <v>4980</v>
      </c>
      <c r="C103" s="4">
        <v>1190</v>
      </c>
      <c r="D103" s="4">
        <v>220</v>
      </c>
      <c r="E103" s="5">
        <v>0.745</v>
      </c>
      <c r="F103" s="25">
        <v>1.8625</v>
      </c>
      <c r="G103" s="27">
        <v>15220</v>
      </c>
      <c r="H103" s="27">
        <v>13700</v>
      </c>
      <c r="I103" s="27"/>
    </row>
    <row r="104" spans="1:9">
      <c r="A104" s="7" t="s">
        <v>86</v>
      </c>
      <c r="B104" s="8">
        <v>5080</v>
      </c>
      <c r="C104" s="8">
        <v>1190</v>
      </c>
      <c r="D104" s="8">
        <v>220</v>
      </c>
      <c r="E104" s="9">
        <v>0.745</v>
      </c>
      <c r="F104" s="24">
        <v>1.8625</v>
      </c>
      <c r="G104" s="27">
        <v>15370</v>
      </c>
      <c r="H104" s="27">
        <v>13830</v>
      </c>
      <c r="I104" s="27"/>
    </row>
    <row r="105" spans="1:9">
      <c r="A105" s="7" t="s">
        <v>87</v>
      </c>
      <c r="B105" s="8">
        <v>5180</v>
      </c>
      <c r="C105" s="8">
        <v>1190</v>
      </c>
      <c r="D105" s="8">
        <v>220</v>
      </c>
      <c r="E105" s="9">
        <v>0.745</v>
      </c>
      <c r="F105" s="24">
        <v>1.8625</v>
      </c>
      <c r="G105" s="27">
        <v>16060</v>
      </c>
      <c r="H105" s="27">
        <v>14450</v>
      </c>
      <c r="I105" s="27"/>
    </row>
    <row r="106" spans="1:9">
      <c r="A106" s="10" t="s">
        <v>88</v>
      </c>
      <c r="B106" s="4">
        <v>5280</v>
      </c>
      <c r="C106" s="4">
        <v>1190</v>
      </c>
      <c r="D106" s="4">
        <v>220</v>
      </c>
      <c r="E106" s="5">
        <v>0.75900000000000001</v>
      </c>
      <c r="F106" s="25">
        <v>1.8975</v>
      </c>
      <c r="G106" s="32">
        <v>16310</v>
      </c>
      <c r="H106" s="32">
        <v>14680</v>
      </c>
      <c r="I106" s="27"/>
    </row>
    <row r="107" spans="1:9">
      <c r="A107" s="7" t="s">
        <v>89</v>
      </c>
      <c r="B107" s="8">
        <v>5380</v>
      </c>
      <c r="C107" s="8">
        <v>1190</v>
      </c>
      <c r="D107" s="8">
        <v>220</v>
      </c>
      <c r="E107" s="9">
        <v>0.78900000000000003</v>
      </c>
      <c r="F107" s="24">
        <v>1.9725000000000001</v>
      </c>
      <c r="G107" s="32">
        <v>16560</v>
      </c>
      <c r="H107" s="32">
        <v>14900</v>
      </c>
      <c r="I107" s="27"/>
    </row>
    <row r="108" spans="1:9">
      <c r="A108" s="7" t="s">
        <v>90</v>
      </c>
      <c r="B108" s="8">
        <v>5480</v>
      </c>
      <c r="C108" s="8">
        <v>1190</v>
      </c>
      <c r="D108" s="8">
        <v>220</v>
      </c>
      <c r="E108" s="9">
        <v>0.80300000000000005</v>
      </c>
      <c r="F108" s="24">
        <v>2.0075000000000003</v>
      </c>
      <c r="G108" s="32">
        <v>17320</v>
      </c>
      <c r="H108" s="32">
        <v>15590</v>
      </c>
      <c r="I108" s="27"/>
    </row>
    <row r="109" spans="1:9">
      <c r="A109" s="10" t="s">
        <v>91</v>
      </c>
      <c r="B109" s="4">
        <v>5580</v>
      </c>
      <c r="C109" s="4">
        <v>1190</v>
      </c>
      <c r="D109" s="4">
        <v>220</v>
      </c>
      <c r="E109" s="5">
        <v>0.81799999999999995</v>
      </c>
      <c r="F109" s="25">
        <v>2.0449999999999999</v>
      </c>
      <c r="G109" s="32">
        <v>17580</v>
      </c>
      <c r="H109" s="32">
        <v>15820</v>
      </c>
      <c r="I109" s="27"/>
    </row>
    <row r="110" spans="1:9">
      <c r="A110" s="7" t="s">
        <v>92</v>
      </c>
      <c r="B110" s="8">
        <v>5680</v>
      </c>
      <c r="C110" s="8">
        <v>1190</v>
      </c>
      <c r="D110" s="8">
        <v>220</v>
      </c>
      <c r="E110" s="9">
        <v>0.83299999999999996</v>
      </c>
      <c r="F110" s="24">
        <v>2.0825</v>
      </c>
      <c r="G110" s="32">
        <v>17840</v>
      </c>
      <c r="H110" s="32">
        <v>16060</v>
      </c>
      <c r="I110" s="27"/>
    </row>
    <row r="111" spans="1:9">
      <c r="A111" s="7" t="s">
        <v>93</v>
      </c>
      <c r="B111" s="8">
        <v>5780</v>
      </c>
      <c r="C111" s="8">
        <v>1190</v>
      </c>
      <c r="D111" s="8">
        <v>220</v>
      </c>
      <c r="E111" s="9">
        <v>0.84699999999999998</v>
      </c>
      <c r="F111" s="24">
        <v>2.1174999999999997</v>
      </c>
      <c r="G111" s="32">
        <v>18550</v>
      </c>
      <c r="H111" s="32">
        <v>16700</v>
      </c>
      <c r="I111" s="27"/>
    </row>
    <row r="112" spans="1:9">
      <c r="A112" s="10" t="s">
        <v>94</v>
      </c>
      <c r="B112" s="4">
        <v>5880</v>
      </c>
      <c r="C112" s="4">
        <v>1190</v>
      </c>
      <c r="D112" s="4">
        <v>220</v>
      </c>
      <c r="E112" s="5">
        <v>0.86199999999999999</v>
      </c>
      <c r="F112" s="25">
        <v>2.1549999999999998</v>
      </c>
      <c r="G112" s="32">
        <v>18800</v>
      </c>
      <c r="H112" s="32">
        <f>18800*(100%-10%)</f>
        <v>16920</v>
      </c>
      <c r="I112" s="27"/>
    </row>
    <row r="113" spans="1:9">
      <c r="A113" s="7" t="s">
        <v>95</v>
      </c>
      <c r="B113" s="8">
        <v>5980</v>
      </c>
      <c r="C113" s="8">
        <v>1190</v>
      </c>
      <c r="D113" s="8">
        <v>220</v>
      </c>
      <c r="E113" s="9">
        <v>0.877</v>
      </c>
      <c r="F113" s="24">
        <v>2.1924999999999999</v>
      </c>
      <c r="G113" s="27">
        <v>18850</v>
      </c>
      <c r="H113" s="27">
        <v>16970</v>
      </c>
      <c r="I113" s="27"/>
    </row>
    <row r="114" spans="1:9">
      <c r="A114" s="7" t="s">
        <v>96</v>
      </c>
      <c r="B114" s="8">
        <v>6080</v>
      </c>
      <c r="C114" s="8">
        <v>1190</v>
      </c>
      <c r="D114" s="8">
        <v>220</v>
      </c>
      <c r="E114" s="9">
        <v>0.89100000000000001</v>
      </c>
      <c r="F114" s="24">
        <v>2.2275</v>
      </c>
      <c r="G114" s="27">
        <v>19710</v>
      </c>
      <c r="H114" s="27">
        <v>17740</v>
      </c>
      <c r="I114" s="27"/>
    </row>
    <row r="115" spans="1:9">
      <c r="A115" s="10" t="s">
        <v>97</v>
      </c>
      <c r="B115" s="4">
        <v>6180</v>
      </c>
      <c r="C115" s="4">
        <v>1190</v>
      </c>
      <c r="D115" s="4">
        <v>220</v>
      </c>
      <c r="E115" s="5">
        <v>0.90600000000000003</v>
      </c>
      <c r="F115" s="25">
        <v>2.2650000000000001</v>
      </c>
      <c r="G115" s="27">
        <v>19950</v>
      </c>
      <c r="H115" s="27">
        <v>17960</v>
      </c>
      <c r="I115" s="27"/>
    </row>
    <row r="116" spans="1:9">
      <c r="A116" s="7" t="s">
        <v>98</v>
      </c>
      <c r="B116" s="8">
        <v>6280</v>
      </c>
      <c r="C116" s="8">
        <v>1190</v>
      </c>
      <c r="D116" s="8">
        <v>220</v>
      </c>
      <c r="E116" s="9">
        <v>0.92100000000000004</v>
      </c>
      <c r="F116" s="24">
        <v>2.3025000000000002</v>
      </c>
      <c r="G116" s="27">
        <v>20220</v>
      </c>
      <c r="H116" s="27">
        <v>18200</v>
      </c>
      <c r="I116" s="27"/>
    </row>
    <row r="117" spans="1:9">
      <c r="A117" s="7" t="s">
        <v>99</v>
      </c>
      <c r="B117" s="8">
        <v>6380</v>
      </c>
      <c r="C117" s="8">
        <v>1190</v>
      </c>
      <c r="D117" s="8">
        <v>220</v>
      </c>
      <c r="E117" s="9">
        <v>0.94899999999999995</v>
      </c>
      <c r="F117" s="24">
        <v>2.3725000000000001</v>
      </c>
      <c r="G117" s="27">
        <v>22650</v>
      </c>
      <c r="H117" s="27">
        <v>20390</v>
      </c>
      <c r="I117" s="27"/>
    </row>
    <row r="118" spans="1:9">
      <c r="A118" s="10" t="s">
        <v>100</v>
      </c>
      <c r="B118" s="4">
        <v>6480</v>
      </c>
      <c r="C118" s="4">
        <v>1190</v>
      </c>
      <c r="D118" s="4">
        <v>220</v>
      </c>
      <c r="E118" s="5">
        <v>0.94899999999999995</v>
      </c>
      <c r="F118" s="25">
        <v>2.3725000000000001</v>
      </c>
      <c r="G118" s="27">
        <v>23000</v>
      </c>
      <c r="H118" s="27">
        <f>23000*(100%-10%)</f>
        <v>20700</v>
      </c>
      <c r="I118" s="27"/>
    </row>
    <row r="119" spans="1:9">
      <c r="A119" s="7" t="s">
        <v>101</v>
      </c>
      <c r="B119" s="8">
        <v>6580</v>
      </c>
      <c r="C119" s="8">
        <v>1190</v>
      </c>
      <c r="D119" s="8">
        <v>220</v>
      </c>
      <c r="E119" s="9">
        <v>0.96499999999999997</v>
      </c>
      <c r="F119" s="24">
        <v>2.4125000000000001</v>
      </c>
      <c r="G119" s="27">
        <v>23140</v>
      </c>
      <c r="H119" s="27">
        <v>20830</v>
      </c>
      <c r="I119" s="27"/>
    </row>
    <row r="120" spans="1:9">
      <c r="A120" s="7" t="s">
        <v>102</v>
      </c>
      <c r="B120" s="8">
        <v>6680</v>
      </c>
      <c r="C120" s="8">
        <v>1190</v>
      </c>
      <c r="D120" s="8">
        <v>220</v>
      </c>
      <c r="E120" s="9">
        <v>0.97899999999999998</v>
      </c>
      <c r="F120" s="24">
        <v>2.4474999999999998</v>
      </c>
      <c r="G120" s="27">
        <v>23870</v>
      </c>
      <c r="H120" s="27">
        <v>21480</v>
      </c>
      <c r="I120" s="27"/>
    </row>
    <row r="121" spans="1:9">
      <c r="A121" s="10" t="s">
        <v>103</v>
      </c>
      <c r="B121" s="4">
        <v>6780</v>
      </c>
      <c r="C121" s="4">
        <v>1190</v>
      </c>
      <c r="D121" s="4">
        <v>220</v>
      </c>
      <c r="E121" s="5">
        <v>0.99399999999999999</v>
      </c>
      <c r="F121" s="25">
        <v>2.4849999999999999</v>
      </c>
      <c r="G121" s="27">
        <v>24140</v>
      </c>
      <c r="H121" s="27">
        <v>21730</v>
      </c>
      <c r="I121" s="27"/>
    </row>
    <row r="122" spans="1:9">
      <c r="A122" s="7" t="s">
        <v>104</v>
      </c>
      <c r="B122" s="8">
        <v>6880</v>
      </c>
      <c r="C122" s="8">
        <v>1190</v>
      </c>
      <c r="D122" s="8">
        <v>220</v>
      </c>
      <c r="E122" s="9">
        <v>1.0089999999999999</v>
      </c>
      <c r="F122" s="24">
        <v>2.5225</v>
      </c>
      <c r="G122" s="27">
        <v>24710</v>
      </c>
      <c r="H122" s="27">
        <v>22240</v>
      </c>
      <c r="I122" s="27"/>
    </row>
    <row r="123" spans="1:9">
      <c r="A123" s="7" t="s">
        <v>105</v>
      </c>
      <c r="B123" s="8">
        <v>6980</v>
      </c>
      <c r="C123" s="8">
        <v>1190</v>
      </c>
      <c r="D123" s="8">
        <v>220</v>
      </c>
      <c r="E123" s="9">
        <v>1.0229999999999999</v>
      </c>
      <c r="F123" s="24">
        <v>2.5574999999999997</v>
      </c>
      <c r="G123" s="27">
        <v>24930</v>
      </c>
      <c r="H123" s="27">
        <v>22440</v>
      </c>
      <c r="I123" s="27"/>
    </row>
    <row r="124" spans="1:9">
      <c r="A124" s="10" t="s">
        <v>106</v>
      </c>
      <c r="B124" s="4">
        <v>7080</v>
      </c>
      <c r="C124" s="4">
        <v>1190</v>
      </c>
      <c r="D124" s="4">
        <v>220</v>
      </c>
      <c r="E124" s="5">
        <v>1.038</v>
      </c>
      <c r="F124" s="25">
        <v>2.5950000000000002</v>
      </c>
      <c r="G124" s="27">
        <v>25220</v>
      </c>
      <c r="H124" s="27">
        <v>22700</v>
      </c>
      <c r="I124" s="27"/>
    </row>
    <row r="125" spans="1:9">
      <c r="A125" s="11" t="s">
        <v>107</v>
      </c>
      <c r="B125" s="8">
        <v>7180</v>
      </c>
      <c r="C125" s="8">
        <v>1190</v>
      </c>
      <c r="D125" s="8">
        <v>220</v>
      </c>
      <c r="E125" s="9">
        <v>1.0529999999999999</v>
      </c>
      <c r="F125" s="24">
        <v>2.6324999999999998</v>
      </c>
      <c r="G125" s="27">
        <v>25920</v>
      </c>
      <c r="H125" s="27">
        <v>23330</v>
      </c>
      <c r="I125" s="27"/>
    </row>
    <row r="126" spans="1:9">
      <c r="A126" s="7" t="s">
        <v>273</v>
      </c>
      <c r="B126" s="8">
        <v>7280</v>
      </c>
      <c r="C126" s="8">
        <v>1190</v>
      </c>
      <c r="D126" s="8">
        <v>220</v>
      </c>
      <c r="E126" s="9">
        <v>1.07</v>
      </c>
      <c r="F126" s="24">
        <v>2.6750000000000003</v>
      </c>
      <c r="G126" s="27">
        <v>35900</v>
      </c>
      <c r="H126" s="27">
        <f>35900*(100%-10%)</f>
        <v>32310</v>
      </c>
      <c r="I126" s="27"/>
    </row>
    <row r="127" spans="1:9">
      <c r="A127" s="10" t="s">
        <v>274</v>
      </c>
      <c r="B127" s="4">
        <v>7380</v>
      </c>
      <c r="C127" s="4">
        <v>1190</v>
      </c>
      <c r="D127" s="4">
        <v>220</v>
      </c>
      <c r="E127" s="5">
        <v>1.08</v>
      </c>
      <c r="F127" s="25">
        <v>2.7</v>
      </c>
      <c r="G127" s="27">
        <v>36300</v>
      </c>
      <c r="H127" s="27">
        <f>36300*(100%-10%)</f>
        <v>32670</v>
      </c>
      <c r="I127" s="27"/>
    </row>
    <row r="128" spans="1:9">
      <c r="A128" s="7" t="s">
        <v>275</v>
      </c>
      <c r="B128" s="8">
        <v>7480</v>
      </c>
      <c r="C128" s="8">
        <v>1190</v>
      </c>
      <c r="D128" s="8">
        <v>220</v>
      </c>
      <c r="E128" s="9">
        <v>1.1000000000000001</v>
      </c>
      <c r="F128" s="24">
        <v>2.75</v>
      </c>
      <c r="G128" s="27">
        <v>36800</v>
      </c>
      <c r="H128" s="27">
        <f>36800*(100%-10%)</f>
        <v>33120</v>
      </c>
      <c r="I128" s="27"/>
    </row>
    <row r="129" spans="1:9">
      <c r="A129" s="7" t="s">
        <v>276</v>
      </c>
      <c r="B129" s="8">
        <v>7580</v>
      </c>
      <c r="C129" s="8">
        <v>1190</v>
      </c>
      <c r="D129" s="8">
        <v>220</v>
      </c>
      <c r="E129" s="9">
        <v>1.1100000000000001</v>
      </c>
      <c r="F129" s="24">
        <v>2.7750000000000004</v>
      </c>
      <c r="G129" s="27">
        <v>37000</v>
      </c>
      <c r="H129" s="27">
        <f>37000*(100%-10%)</f>
        <v>33300</v>
      </c>
      <c r="I129" s="27"/>
    </row>
    <row r="130" spans="1:9">
      <c r="A130" s="10" t="s">
        <v>277</v>
      </c>
      <c r="B130" s="4">
        <v>7680</v>
      </c>
      <c r="C130" s="4">
        <v>1190</v>
      </c>
      <c r="D130" s="4">
        <v>220</v>
      </c>
      <c r="E130" s="5">
        <v>1.1259999999999999</v>
      </c>
      <c r="F130" s="25">
        <v>2.8149999999999995</v>
      </c>
      <c r="G130" s="27">
        <v>37400</v>
      </c>
      <c r="H130" s="27">
        <f>37400*(100%-10%)</f>
        <v>33660</v>
      </c>
      <c r="I130" s="27"/>
    </row>
    <row r="131" spans="1:9">
      <c r="A131" s="7" t="s">
        <v>278</v>
      </c>
      <c r="B131" s="8">
        <v>7780</v>
      </c>
      <c r="C131" s="8">
        <v>1190</v>
      </c>
      <c r="D131" s="8">
        <v>220</v>
      </c>
      <c r="E131" s="9">
        <v>1.1399999999999999</v>
      </c>
      <c r="F131" s="24">
        <v>2.8499999999999996</v>
      </c>
      <c r="G131" s="27">
        <v>38200</v>
      </c>
      <c r="H131" s="27">
        <f>38200*(100%-10%)</f>
        <v>34380</v>
      </c>
      <c r="I131" s="27"/>
    </row>
    <row r="132" spans="1:9">
      <c r="A132" s="7" t="s">
        <v>279</v>
      </c>
      <c r="B132" s="8">
        <v>7880</v>
      </c>
      <c r="C132" s="8">
        <v>1190</v>
      </c>
      <c r="D132" s="8">
        <v>220</v>
      </c>
      <c r="E132" s="9">
        <v>1.155</v>
      </c>
      <c r="F132" s="24">
        <v>2.8875000000000002</v>
      </c>
      <c r="G132" s="27">
        <v>38500</v>
      </c>
      <c r="H132" s="27">
        <f>38500*(100%-10%)</f>
        <v>34650</v>
      </c>
      <c r="I132" s="27"/>
    </row>
    <row r="133" spans="1:9">
      <c r="A133" s="10" t="s">
        <v>280</v>
      </c>
      <c r="B133" s="4">
        <v>7980</v>
      </c>
      <c r="C133" s="4">
        <v>1190</v>
      </c>
      <c r="D133" s="4">
        <v>220</v>
      </c>
      <c r="E133" s="5">
        <v>1.169</v>
      </c>
      <c r="F133" s="25">
        <v>2.9225000000000003</v>
      </c>
      <c r="G133" s="27">
        <v>38900</v>
      </c>
      <c r="H133" s="27">
        <f>38900*(100%-10%)</f>
        <v>35010</v>
      </c>
      <c r="I133" s="27"/>
    </row>
    <row r="134" spans="1:9">
      <c r="A134" s="7" t="s">
        <v>281</v>
      </c>
      <c r="B134" s="8">
        <v>8080</v>
      </c>
      <c r="C134" s="8">
        <v>1190</v>
      </c>
      <c r="D134" s="8">
        <v>220</v>
      </c>
      <c r="E134" s="9">
        <v>1.1850000000000001</v>
      </c>
      <c r="F134" s="24">
        <v>2.9625000000000004</v>
      </c>
      <c r="G134" s="27">
        <v>39200</v>
      </c>
      <c r="H134" s="27">
        <f>39200*(100%-10%)</f>
        <v>35280</v>
      </c>
      <c r="I134" s="27"/>
    </row>
    <row r="135" spans="1:9">
      <c r="A135" s="11" t="s">
        <v>282</v>
      </c>
      <c r="B135" s="8">
        <v>8180</v>
      </c>
      <c r="C135" s="8">
        <v>1190</v>
      </c>
      <c r="D135" s="8">
        <v>220</v>
      </c>
      <c r="E135" s="9">
        <v>1.1990000000000001</v>
      </c>
      <c r="F135" s="24">
        <v>2.9975000000000001</v>
      </c>
      <c r="G135" s="27">
        <v>39600</v>
      </c>
      <c r="H135" s="27">
        <f>39600*(100%-10%)</f>
        <v>35640</v>
      </c>
      <c r="I135" s="27"/>
    </row>
    <row r="136" spans="1:9">
      <c r="A136" s="10" t="s">
        <v>283</v>
      </c>
      <c r="B136" s="4">
        <v>8280</v>
      </c>
      <c r="C136" s="4">
        <v>1190</v>
      </c>
      <c r="D136" s="4">
        <v>220</v>
      </c>
      <c r="E136" s="5">
        <v>1.214</v>
      </c>
      <c r="F136" s="25">
        <v>3.0350000000000001</v>
      </c>
      <c r="G136" s="27">
        <v>39900</v>
      </c>
      <c r="H136" s="27">
        <f>39900*(100%-10%)</f>
        <v>35910</v>
      </c>
      <c r="I136" s="27"/>
    </row>
    <row r="137" spans="1:9">
      <c r="A137" s="7" t="s">
        <v>284</v>
      </c>
      <c r="B137" s="8">
        <v>8380</v>
      </c>
      <c r="C137" s="8">
        <v>1190</v>
      </c>
      <c r="D137" s="8">
        <v>220</v>
      </c>
      <c r="E137" s="9">
        <v>1.228</v>
      </c>
      <c r="F137" s="24">
        <v>3.07</v>
      </c>
      <c r="G137" s="27">
        <v>41300</v>
      </c>
      <c r="H137" s="27">
        <f>41300*(100%-10%)</f>
        <v>37170</v>
      </c>
      <c r="I137" s="27"/>
    </row>
    <row r="138" spans="1:9">
      <c r="A138" s="7" t="s">
        <v>285</v>
      </c>
      <c r="B138" s="8">
        <v>8480</v>
      </c>
      <c r="C138" s="8">
        <v>1190</v>
      </c>
      <c r="D138" s="8">
        <v>220</v>
      </c>
      <c r="E138" s="9">
        <v>1.2430000000000001</v>
      </c>
      <c r="F138" s="24">
        <v>3.1075000000000004</v>
      </c>
      <c r="G138" s="27">
        <v>41700</v>
      </c>
      <c r="H138" s="27">
        <f>41700*(100%-10%)</f>
        <v>37530</v>
      </c>
      <c r="I138" s="27"/>
    </row>
    <row r="139" spans="1:9">
      <c r="A139" s="10" t="s">
        <v>286</v>
      </c>
      <c r="B139" s="4">
        <v>8580</v>
      </c>
      <c r="C139" s="4">
        <v>1190</v>
      </c>
      <c r="D139" s="4">
        <v>220</v>
      </c>
      <c r="E139" s="5">
        <v>1.258</v>
      </c>
      <c r="F139" s="25">
        <v>3.145</v>
      </c>
      <c r="G139" s="27">
        <v>42000</v>
      </c>
      <c r="H139" s="27">
        <f>42000*(100%-10%)</f>
        <v>37800</v>
      </c>
      <c r="I139" s="27"/>
    </row>
    <row r="140" spans="1:9">
      <c r="A140" s="11" t="s">
        <v>287</v>
      </c>
      <c r="B140" s="8">
        <v>8680</v>
      </c>
      <c r="C140" s="8">
        <v>1190</v>
      </c>
      <c r="D140" s="8">
        <v>220</v>
      </c>
      <c r="E140" s="9">
        <v>1.2729999999999999</v>
      </c>
      <c r="F140" s="24">
        <v>3.1824999999999997</v>
      </c>
      <c r="G140" s="27">
        <v>42200</v>
      </c>
      <c r="H140" s="27">
        <f>42200*(100%-10%)</f>
        <v>37980</v>
      </c>
      <c r="I140" s="27"/>
    </row>
    <row r="141" spans="1:9">
      <c r="A141" s="7" t="s">
        <v>288</v>
      </c>
      <c r="B141" s="8">
        <v>8780</v>
      </c>
      <c r="C141" s="8">
        <v>1190</v>
      </c>
      <c r="D141" s="8">
        <v>220</v>
      </c>
      <c r="E141" s="9">
        <v>1.2869999999999999</v>
      </c>
      <c r="F141" s="24">
        <v>3.2174999999999998</v>
      </c>
      <c r="G141" s="27">
        <v>42400</v>
      </c>
      <c r="H141" s="27">
        <f>42400*(100%-10%)</f>
        <v>38160</v>
      </c>
      <c r="I141" s="27"/>
    </row>
    <row r="142" spans="1:9">
      <c r="A142" s="10" t="s">
        <v>289</v>
      </c>
      <c r="B142" s="4">
        <v>8880</v>
      </c>
      <c r="C142" s="4">
        <v>1190</v>
      </c>
      <c r="D142" s="4">
        <v>220</v>
      </c>
      <c r="E142" s="5">
        <v>1.302</v>
      </c>
      <c r="F142" s="25">
        <v>3.2549999999999999</v>
      </c>
      <c r="G142" s="27">
        <v>42800</v>
      </c>
      <c r="H142" s="27">
        <f>42800*(100%-10%)</f>
        <v>38520</v>
      </c>
      <c r="I142" s="27"/>
    </row>
    <row r="143" spans="1:9">
      <c r="A143" s="7" t="s">
        <v>290</v>
      </c>
      <c r="B143" s="8">
        <v>8980</v>
      </c>
      <c r="C143" s="8">
        <v>1190</v>
      </c>
      <c r="D143" s="8">
        <v>220</v>
      </c>
      <c r="E143" s="9">
        <v>1.3160000000000001</v>
      </c>
      <c r="F143" s="24">
        <v>3.29</v>
      </c>
      <c r="G143" s="27">
        <v>43000</v>
      </c>
      <c r="H143" s="27">
        <f>43000*(100%-10%)</f>
        <v>38700</v>
      </c>
      <c r="I143" s="27"/>
    </row>
    <row r="144" spans="1:9">
      <c r="A144" s="3" t="s">
        <v>108</v>
      </c>
      <c r="B144" s="4"/>
      <c r="C144" s="4"/>
      <c r="D144" s="4"/>
      <c r="E144" s="5"/>
      <c r="F144" s="25"/>
      <c r="G144" s="27"/>
      <c r="I144" s="27"/>
    </row>
    <row r="145" spans="1:9">
      <c r="A145" s="7" t="s">
        <v>109</v>
      </c>
      <c r="B145" s="8">
        <v>2380</v>
      </c>
      <c r="C145" s="8">
        <v>1490</v>
      </c>
      <c r="D145" s="8">
        <v>220</v>
      </c>
      <c r="E145" s="9">
        <v>0.437</v>
      </c>
      <c r="F145" s="24">
        <f t="shared" ref="F145:F173" si="0">E145*2.5</f>
        <v>1.0925</v>
      </c>
      <c r="G145" s="27">
        <v>8930</v>
      </c>
      <c r="H145" s="27">
        <v>8040</v>
      </c>
      <c r="I145" s="27"/>
    </row>
    <row r="146" spans="1:9">
      <c r="A146" s="7" t="s">
        <v>110</v>
      </c>
      <c r="B146" s="8">
        <v>2480</v>
      </c>
      <c r="C146" s="8">
        <v>1490</v>
      </c>
      <c r="D146" s="8">
        <v>220</v>
      </c>
      <c r="E146" s="9">
        <v>0.45500000000000002</v>
      </c>
      <c r="F146" s="24">
        <f t="shared" si="0"/>
        <v>1.1375</v>
      </c>
      <c r="G146" s="27">
        <v>9370</v>
      </c>
      <c r="H146" s="27">
        <v>8430</v>
      </c>
      <c r="I146" s="27"/>
    </row>
    <row r="147" spans="1:9">
      <c r="A147" s="10" t="s">
        <v>111</v>
      </c>
      <c r="B147" s="4">
        <v>2580</v>
      </c>
      <c r="C147" s="4">
        <v>1490</v>
      </c>
      <c r="D147" s="4">
        <v>220</v>
      </c>
      <c r="E147" s="5">
        <v>0.47399999999999998</v>
      </c>
      <c r="F147" s="25">
        <f t="shared" si="0"/>
        <v>1.1850000000000001</v>
      </c>
      <c r="G147" s="27">
        <v>9710</v>
      </c>
      <c r="H147" s="27">
        <v>8740</v>
      </c>
      <c r="I147" s="27"/>
    </row>
    <row r="148" spans="1:9">
      <c r="A148" s="7" t="s">
        <v>112</v>
      </c>
      <c r="B148" s="8">
        <v>2680</v>
      </c>
      <c r="C148" s="8">
        <v>1490</v>
      </c>
      <c r="D148" s="8">
        <v>220</v>
      </c>
      <c r="E148" s="9">
        <v>0.49199999999999999</v>
      </c>
      <c r="F148" s="24">
        <f t="shared" si="0"/>
        <v>1.23</v>
      </c>
      <c r="G148" s="27">
        <v>10050</v>
      </c>
      <c r="H148" s="27">
        <v>9050</v>
      </c>
      <c r="I148" s="27"/>
    </row>
    <row r="149" spans="1:9">
      <c r="A149" s="7" t="s">
        <v>113</v>
      </c>
      <c r="B149" s="8">
        <v>2780</v>
      </c>
      <c r="C149" s="8">
        <v>1490</v>
      </c>
      <c r="D149" s="8">
        <v>220</v>
      </c>
      <c r="E149" s="9">
        <v>0.51</v>
      </c>
      <c r="F149" s="24">
        <f t="shared" si="0"/>
        <v>1.2749999999999999</v>
      </c>
      <c r="G149" s="27">
        <v>10350</v>
      </c>
      <c r="H149" s="27">
        <v>9320</v>
      </c>
      <c r="I149" s="27"/>
    </row>
    <row r="150" spans="1:9">
      <c r="A150" s="10" t="s">
        <v>114</v>
      </c>
      <c r="B150" s="4">
        <v>2880</v>
      </c>
      <c r="C150" s="4">
        <v>1490</v>
      </c>
      <c r="D150" s="4">
        <v>220</v>
      </c>
      <c r="E150" s="5">
        <v>0.52600000000000002</v>
      </c>
      <c r="F150" s="25">
        <f t="shared" si="0"/>
        <v>1.3149999999999999</v>
      </c>
      <c r="G150" s="27">
        <v>10780</v>
      </c>
      <c r="H150" s="27">
        <v>9700</v>
      </c>
      <c r="I150" s="27"/>
    </row>
    <row r="151" spans="1:9">
      <c r="A151" s="7" t="s">
        <v>115</v>
      </c>
      <c r="B151" s="8">
        <v>2980</v>
      </c>
      <c r="C151" s="8">
        <v>1490</v>
      </c>
      <c r="D151" s="8">
        <v>220</v>
      </c>
      <c r="E151" s="9">
        <v>0.54700000000000004</v>
      </c>
      <c r="F151" s="24">
        <f t="shared" si="0"/>
        <v>1.3675000000000002</v>
      </c>
      <c r="G151" s="27">
        <v>11020</v>
      </c>
      <c r="H151" s="27">
        <v>9920</v>
      </c>
      <c r="I151" s="27"/>
    </row>
    <row r="152" spans="1:9">
      <c r="A152" s="7" t="s">
        <v>116</v>
      </c>
      <c r="B152" s="8">
        <v>3080</v>
      </c>
      <c r="C152" s="8">
        <v>1490</v>
      </c>
      <c r="D152" s="8">
        <v>220</v>
      </c>
      <c r="E152" s="9">
        <v>0.56499999999999995</v>
      </c>
      <c r="F152" s="24">
        <f t="shared" si="0"/>
        <v>1.4124999999999999</v>
      </c>
      <c r="G152" s="27">
        <v>11650</v>
      </c>
      <c r="H152" s="27">
        <v>10490</v>
      </c>
      <c r="I152" s="27"/>
    </row>
    <row r="153" spans="1:9">
      <c r="A153" s="10" t="s">
        <v>117</v>
      </c>
      <c r="B153" s="4">
        <v>3180</v>
      </c>
      <c r="C153" s="4">
        <v>1490</v>
      </c>
      <c r="D153" s="4">
        <v>220</v>
      </c>
      <c r="E153" s="5">
        <v>0.6</v>
      </c>
      <c r="F153" s="25">
        <f t="shared" si="0"/>
        <v>1.5</v>
      </c>
      <c r="G153" s="27">
        <v>11920</v>
      </c>
      <c r="H153" s="27">
        <v>10730</v>
      </c>
      <c r="I153" s="27"/>
    </row>
    <row r="154" spans="1:9">
      <c r="A154" s="7" t="s">
        <v>118</v>
      </c>
      <c r="B154" s="8">
        <v>3280</v>
      </c>
      <c r="C154" s="8">
        <v>1490</v>
      </c>
      <c r="D154" s="8">
        <v>220</v>
      </c>
      <c r="E154" s="9">
        <v>0.60199999999999998</v>
      </c>
      <c r="F154" s="24">
        <f t="shared" si="0"/>
        <v>1.5049999999999999</v>
      </c>
      <c r="G154" s="27">
        <v>13470</v>
      </c>
      <c r="H154" s="27">
        <v>12120</v>
      </c>
      <c r="I154" s="27"/>
    </row>
    <row r="155" spans="1:9">
      <c r="A155" s="7" t="s">
        <v>119</v>
      </c>
      <c r="B155" s="8">
        <v>3380</v>
      </c>
      <c r="C155" s="8">
        <v>1490</v>
      </c>
      <c r="D155" s="8">
        <v>220</v>
      </c>
      <c r="E155" s="9">
        <v>0.62</v>
      </c>
      <c r="F155" s="24">
        <f t="shared" si="0"/>
        <v>1.55</v>
      </c>
      <c r="G155" s="27">
        <v>13100</v>
      </c>
      <c r="H155" s="27">
        <f>13100*(100%-10%)</f>
        <v>11790</v>
      </c>
      <c r="I155" s="27"/>
    </row>
    <row r="156" spans="1:9">
      <c r="A156" s="10" t="s">
        <v>120</v>
      </c>
      <c r="B156" s="4">
        <v>3480</v>
      </c>
      <c r="C156" s="4">
        <v>1490</v>
      </c>
      <c r="D156" s="4">
        <v>220</v>
      </c>
      <c r="E156" s="5">
        <v>0.64300000000000002</v>
      </c>
      <c r="F156" s="25">
        <f t="shared" si="0"/>
        <v>1.6074999999999999</v>
      </c>
      <c r="G156" s="27">
        <v>13460</v>
      </c>
      <c r="H156" s="27">
        <v>12110</v>
      </c>
      <c r="I156" s="27"/>
    </row>
    <row r="157" spans="1:9">
      <c r="A157" s="7" t="s">
        <v>121</v>
      </c>
      <c r="B157" s="8">
        <v>3580</v>
      </c>
      <c r="C157" s="8">
        <v>1490</v>
      </c>
      <c r="D157" s="8">
        <v>220</v>
      </c>
      <c r="E157" s="9">
        <v>0.65700000000000003</v>
      </c>
      <c r="F157" s="24">
        <f t="shared" si="0"/>
        <v>1.6425000000000001</v>
      </c>
      <c r="G157" s="27">
        <v>13660</v>
      </c>
      <c r="H157" s="27">
        <v>12290</v>
      </c>
      <c r="I157" s="27"/>
    </row>
    <row r="158" spans="1:9">
      <c r="A158" s="7" t="s">
        <v>122</v>
      </c>
      <c r="B158" s="8">
        <v>3680</v>
      </c>
      <c r="C158" s="8">
        <v>1490</v>
      </c>
      <c r="D158" s="8">
        <v>220</v>
      </c>
      <c r="E158" s="9">
        <v>0.67600000000000005</v>
      </c>
      <c r="F158" s="24">
        <f t="shared" si="0"/>
        <v>1.6900000000000002</v>
      </c>
      <c r="G158" s="27">
        <v>14260</v>
      </c>
      <c r="H158" s="27">
        <v>12830</v>
      </c>
      <c r="I158" s="27"/>
    </row>
    <row r="159" spans="1:9">
      <c r="A159" s="10" t="s">
        <v>123</v>
      </c>
      <c r="B159" s="4">
        <v>3780</v>
      </c>
      <c r="C159" s="4">
        <v>1490</v>
      </c>
      <c r="D159" s="4">
        <v>220</v>
      </c>
      <c r="E159" s="5">
        <v>0.69399999999999995</v>
      </c>
      <c r="F159" s="25">
        <f t="shared" si="0"/>
        <v>1.7349999999999999</v>
      </c>
      <c r="G159" s="27">
        <v>14640</v>
      </c>
      <c r="H159" s="27">
        <v>13180</v>
      </c>
      <c r="I159" s="27"/>
    </row>
    <row r="160" spans="1:9">
      <c r="A160" s="11" t="s">
        <v>124</v>
      </c>
      <c r="B160" s="8">
        <v>3880</v>
      </c>
      <c r="C160" s="8">
        <v>1490</v>
      </c>
      <c r="D160" s="8">
        <v>220</v>
      </c>
      <c r="E160" s="9">
        <v>0.71199999999999997</v>
      </c>
      <c r="F160" s="24">
        <f t="shared" si="0"/>
        <v>1.7799999999999998</v>
      </c>
      <c r="G160" s="27">
        <v>15000</v>
      </c>
      <c r="H160" s="27">
        <f>15000*(100%-10%)</f>
        <v>13500</v>
      </c>
      <c r="I160" s="27"/>
    </row>
    <row r="161" spans="1:9">
      <c r="A161" s="12" t="s">
        <v>125</v>
      </c>
      <c r="B161" s="13">
        <v>3980</v>
      </c>
      <c r="C161" s="13">
        <v>1490</v>
      </c>
      <c r="D161" s="13">
        <v>220</v>
      </c>
      <c r="E161" s="14">
        <v>0.73099999999999998</v>
      </c>
      <c r="F161" s="24">
        <f t="shared" si="0"/>
        <v>1.8274999999999999</v>
      </c>
      <c r="G161" s="27">
        <v>15230</v>
      </c>
      <c r="H161" s="27">
        <v>13710</v>
      </c>
      <c r="I161" s="27"/>
    </row>
    <row r="162" spans="1:9">
      <c r="A162" s="10" t="s">
        <v>126</v>
      </c>
      <c r="B162" s="4">
        <v>4080</v>
      </c>
      <c r="C162" s="4">
        <v>1490</v>
      </c>
      <c r="D162" s="4">
        <v>220</v>
      </c>
      <c r="E162" s="5">
        <v>0.749</v>
      </c>
      <c r="F162" s="25">
        <f t="shared" si="0"/>
        <v>1.8725000000000001</v>
      </c>
      <c r="G162" s="27">
        <v>15580</v>
      </c>
      <c r="H162" s="27">
        <v>14020</v>
      </c>
      <c r="I162" s="27"/>
    </row>
    <row r="163" spans="1:9">
      <c r="A163" s="12" t="s">
        <v>127</v>
      </c>
      <c r="B163" s="13">
        <v>4180</v>
      </c>
      <c r="C163" s="13">
        <v>1490</v>
      </c>
      <c r="D163" s="13">
        <v>220</v>
      </c>
      <c r="E163" s="14">
        <v>0.76700000000000002</v>
      </c>
      <c r="F163" s="24">
        <f t="shared" si="0"/>
        <v>1.9175</v>
      </c>
      <c r="G163" s="27">
        <v>15940</v>
      </c>
      <c r="H163" s="27">
        <v>14350</v>
      </c>
      <c r="I163" s="27"/>
    </row>
    <row r="164" spans="1:9">
      <c r="A164" s="12" t="s">
        <v>128</v>
      </c>
      <c r="B164" s="13">
        <v>4280</v>
      </c>
      <c r="C164" s="13">
        <v>1490</v>
      </c>
      <c r="D164" s="13">
        <v>220</v>
      </c>
      <c r="E164" s="14">
        <v>0.78600000000000003</v>
      </c>
      <c r="F164" s="24">
        <f t="shared" si="0"/>
        <v>1.9650000000000001</v>
      </c>
      <c r="G164" s="27">
        <v>16800</v>
      </c>
      <c r="H164" s="27">
        <f>16800*(100%-10%)</f>
        <v>15120</v>
      </c>
      <c r="I164" s="27"/>
    </row>
    <row r="165" spans="1:9">
      <c r="A165" s="10" t="s">
        <v>129</v>
      </c>
      <c r="B165" s="4">
        <v>4380</v>
      </c>
      <c r="C165" s="4">
        <v>1490</v>
      </c>
      <c r="D165" s="4">
        <v>220</v>
      </c>
      <c r="E165" s="5">
        <v>0.80400000000000005</v>
      </c>
      <c r="F165" s="25">
        <f t="shared" si="0"/>
        <v>2.0100000000000002</v>
      </c>
      <c r="G165" s="27">
        <v>17140</v>
      </c>
      <c r="H165" s="27">
        <v>15430</v>
      </c>
      <c r="I165" s="27"/>
    </row>
    <row r="166" spans="1:9">
      <c r="A166" s="12" t="s">
        <v>130</v>
      </c>
      <c r="B166" s="13">
        <v>4480</v>
      </c>
      <c r="C166" s="13">
        <v>1490</v>
      </c>
      <c r="D166" s="13">
        <v>220</v>
      </c>
      <c r="E166" s="14">
        <v>0.87</v>
      </c>
      <c r="F166" s="24">
        <f t="shared" si="0"/>
        <v>2.1749999999999998</v>
      </c>
      <c r="G166" s="27">
        <v>17450</v>
      </c>
      <c r="H166" s="27">
        <v>15710</v>
      </c>
      <c r="I166" s="27"/>
    </row>
    <row r="167" spans="1:9">
      <c r="A167" s="12" t="s">
        <v>131</v>
      </c>
      <c r="B167" s="13">
        <v>4580</v>
      </c>
      <c r="C167" s="13">
        <v>1490</v>
      </c>
      <c r="D167" s="13">
        <v>220</v>
      </c>
      <c r="E167" s="14">
        <v>0.84099999999999997</v>
      </c>
      <c r="F167" s="24">
        <f t="shared" si="0"/>
        <v>2.1025</v>
      </c>
      <c r="G167" s="27">
        <v>18120</v>
      </c>
      <c r="H167" s="27">
        <v>16310</v>
      </c>
      <c r="I167" s="27"/>
    </row>
    <row r="168" spans="1:9">
      <c r="A168" s="10" t="s">
        <v>132</v>
      </c>
      <c r="B168" s="4">
        <v>4680</v>
      </c>
      <c r="C168" s="4">
        <v>1490</v>
      </c>
      <c r="D168" s="4">
        <v>220</v>
      </c>
      <c r="E168" s="5">
        <v>0.85899999999999999</v>
      </c>
      <c r="F168" s="25">
        <f t="shared" si="0"/>
        <v>2.1475</v>
      </c>
      <c r="G168" s="27">
        <v>18430</v>
      </c>
      <c r="H168" s="27">
        <v>16590</v>
      </c>
      <c r="I168" s="27"/>
    </row>
    <row r="169" spans="1:9">
      <c r="A169" s="12" t="s">
        <v>133</v>
      </c>
      <c r="B169" s="13">
        <v>4780</v>
      </c>
      <c r="C169" s="13">
        <v>1490</v>
      </c>
      <c r="D169" s="13">
        <v>220</v>
      </c>
      <c r="E169" s="14">
        <v>0.877</v>
      </c>
      <c r="F169" s="24">
        <f t="shared" si="0"/>
        <v>2.1924999999999999</v>
      </c>
      <c r="G169" s="27">
        <v>18750</v>
      </c>
      <c r="H169" s="27">
        <v>17880</v>
      </c>
      <c r="I169" s="27"/>
    </row>
    <row r="170" spans="1:9">
      <c r="A170" s="12" t="s">
        <v>134</v>
      </c>
      <c r="B170" s="13">
        <v>4880</v>
      </c>
      <c r="C170" s="13">
        <v>1490</v>
      </c>
      <c r="D170" s="13">
        <v>220</v>
      </c>
      <c r="E170" s="14">
        <v>0.89600000000000002</v>
      </c>
      <c r="F170" s="24">
        <f t="shared" si="0"/>
        <v>2.2400000000000002</v>
      </c>
      <c r="G170" s="27">
        <v>19400</v>
      </c>
      <c r="H170" s="27">
        <f>19400*(100%-10%)</f>
        <v>17460</v>
      </c>
      <c r="I170" s="27"/>
    </row>
    <row r="171" spans="1:9">
      <c r="A171" s="10" t="s">
        <v>135</v>
      </c>
      <c r="B171" s="4">
        <v>4980</v>
      </c>
      <c r="C171" s="4">
        <v>1490</v>
      </c>
      <c r="D171" s="4">
        <v>220</v>
      </c>
      <c r="E171" s="5">
        <v>0.91400000000000003</v>
      </c>
      <c r="F171" s="25">
        <f t="shared" si="0"/>
        <v>2.2850000000000001</v>
      </c>
      <c r="G171" s="27">
        <v>19700</v>
      </c>
      <c r="H171" s="27">
        <f>19700*(100%-10%)</f>
        <v>17730</v>
      </c>
      <c r="I171" s="27"/>
    </row>
    <row r="172" spans="1:9">
      <c r="A172" s="12" t="s">
        <v>136</v>
      </c>
      <c r="B172" s="13">
        <v>5080</v>
      </c>
      <c r="C172" s="13">
        <v>1490</v>
      </c>
      <c r="D172" s="13">
        <v>220</v>
      </c>
      <c r="E172" s="14">
        <v>0.93300000000000005</v>
      </c>
      <c r="F172" s="24">
        <f t="shared" si="0"/>
        <v>2.3325</v>
      </c>
      <c r="G172" s="27">
        <v>20030</v>
      </c>
      <c r="H172" s="27">
        <v>18030</v>
      </c>
      <c r="I172" s="27"/>
    </row>
    <row r="173" spans="1:9">
      <c r="A173" s="12" t="s">
        <v>137</v>
      </c>
      <c r="B173" s="13">
        <v>5180</v>
      </c>
      <c r="C173" s="13">
        <v>1490</v>
      </c>
      <c r="D173" s="13">
        <v>220</v>
      </c>
      <c r="E173" s="14">
        <v>0.95099999999999996</v>
      </c>
      <c r="F173" s="24">
        <f t="shared" si="0"/>
        <v>2.3774999999999999</v>
      </c>
      <c r="G173" s="27">
        <v>20460</v>
      </c>
      <c r="H173" s="27">
        <v>18410</v>
      </c>
      <c r="I173" s="27"/>
    </row>
    <row r="174" spans="1:9">
      <c r="A174" s="10" t="s">
        <v>138</v>
      </c>
      <c r="B174" s="4">
        <v>5280</v>
      </c>
      <c r="C174" s="4">
        <v>1490</v>
      </c>
      <c r="D174" s="4">
        <v>220</v>
      </c>
      <c r="E174" s="5">
        <v>0.96899999999999997</v>
      </c>
      <c r="F174" s="25">
        <f t="shared" ref="F174:F211" si="1">E174*2.5</f>
        <v>2.4224999999999999</v>
      </c>
      <c r="G174" s="27">
        <v>20800</v>
      </c>
      <c r="H174" s="27">
        <f>20800*(100%-10%)</f>
        <v>18720</v>
      </c>
      <c r="I174" s="27"/>
    </row>
    <row r="175" spans="1:9">
      <c r="A175" s="7" t="s">
        <v>139</v>
      </c>
      <c r="B175" s="13">
        <v>5380</v>
      </c>
      <c r="C175" s="13">
        <v>1490</v>
      </c>
      <c r="D175" s="13">
        <v>220</v>
      </c>
      <c r="E175" s="9">
        <v>0.98799999999999999</v>
      </c>
      <c r="F175" s="24">
        <f t="shared" si="1"/>
        <v>2.4699999999999998</v>
      </c>
      <c r="G175" s="27">
        <v>21130</v>
      </c>
      <c r="H175" s="27">
        <v>19020</v>
      </c>
      <c r="I175" s="27"/>
    </row>
    <row r="176" spans="1:9">
      <c r="A176" s="7" t="s">
        <v>140</v>
      </c>
      <c r="B176" s="13">
        <v>5480</v>
      </c>
      <c r="C176" s="13">
        <v>1490</v>
      </c>
      <c r="D176" s="13">
        <v>220</v>
      </c>
      <c r="E176" s="9">
        <v>1.006</v>
      </c>
      <c r="F176" s="24">
        <f t="shared" si="1"/>
        <v>2.5150000000000001</v>
      </c>
      <c r="G176" s="27">
        <v>21680</v>
      </c>
      <c r="H176" s="27">
        <v>19510</v>
      </c>
      <c r="I176" s="27"/>
    </row>
    <row r="177" spans="1:9">
      <c r="A177" s="10" t="s">
        <v>141</v>
      </c>
      <c r="B177" s="4">
        <v>5580</v>
      </c>
      <c r="C177" s="4">
        <v>1490</v>
      </c>
      <c r="D177" s="4">
        <v>220</v>
      </c>
      <c r="E177" s="5">
        <v>1.024</v>
      </c>
      <c r="F177" s="25">
        <f t="shared" si="1"/>
        <v>2.56</v>
      </c>
      <c r="G177" s="27">
        <v>22000</v>
      </c>
      <c r="H177" s="27">
        <f>22000*(100%-10%)</f>
        <v>19800</v>
      </c>
      <c r="I177" s="27"/>
    </row>
    <row r="178" spans="1:9">
      <c r="A178" s="7" t="s">
        <v>142</v>
      </c>
      <c r="B178" s="13">
        <v>5680</v>
      </c>
      <c r="C178" s="13">
        <v>1490</v>
      </c>
      <c r="D178" s="13">
        <v>220</v>
      </c>
      <c r="E178" s="9">
        <v>1.0429999999999999</v>
      </c>
      <c r="F178" s="24">
        <f t="shared" si="1"/>
        <v>2.6074999999999999</v>
      </c>
      <c r="G178" s="27">
        <v>22210</v>
      </c>
      <c r="H178" s="27">
        <v>19990</v>
      </c>
      <c r="I178" s="27"/>
    </row>
    <row r="179" spans="1:9">
      <c r="A179" s="7" t="s">
        <v>143</v>
      </c>
      <c r="B179" s="13">
        <v>5780</v>
      </c>
      <c r="C179" s="13">
        <v>1490</v>
      </c>
      <c r="D179" s="13">
        <v>220</v>
      </c>
      <c r="E179" s="9">
        <v>1.0609999999999999</v>
      </c>
      <c r="F179" s="24">
        <f t="shared" si="1"/>
        <v>2.6524999999999999</v>
      </c>
      <c r="G179" s="27">
        <v>22730</v>
      </c>
      <c r="H179" s="27">
        <v>20460</v>
      </c>
      <c r="I179" s="27"/>
    </row>
    <row r="180" spans="1:9">
      <c r="A180" s="10" t="s">
        <v>144</v>
      </c>
      <c r="B180" s="4">
        <v>5880</v>
      </c>
      <c r="C180" s="4">
        <v>1490</v>
      </c>
      <c r="D180" s="4">
        <v>220</v>
      </c>
      <c r="E180" s="5">
        <v>1.079</v>
      </c>
      <c r="F180" s="25">
        <f t="shared" si="1"/>
        <v>2.6974999999999998</v>
      </c>
      <c r="G180" s="27">
        <v>23030</v>
      </c>
      <c r="H180" s="27">
        <v>20730</v>
      </c>
      <c r="I180" s="27"/>
    </row>
    <row r="181" spans="1:9">
      <c r="A181" s="7" t="s">
        <v>145</v>
      </c>
      <c r="B181" s="13">
        <v>5980</v>
      </c>
      <c r="C181" s="13">
        <v>1490</v>
      </c>
      <c r="D181" s="13">
        <v>220</v>
      </c>
      <c r="E181" s="9">
        <v>1.0980000000000001</v>
      </c>
      <c r="F181" s="24">
        <f t="shared" si="1"/>
        <v>2.7450000000000001</v>
      </c>
      <c r="G181" s="27">
        <v>23340</v>
      </c>
      <c r="H181" s="27">
        <v>21010</v>
      </c>
      <c r="I181" s="27"/>
    </row>
    <row r="182" spans="1:9">
      <c r="A182" s="7" t="s">
        <v>146</v>
      </c>
      <c r="B182" s="13">
        <v>6080</v>
      </c>
      <c r="C182" s="13">
        <v>1490</v>
      </c>
      <c r="D182" s="13">
        <v>220</v>
      </c>
      <c r="E182" s="9">
        <v>1.1160000000000001</v>
      </c>
      <c r="F182" s="24">
        <f t="shared" si="1"/>
        <v>2.79</v>
      </c>
      <c r="G182" s="27">
        <v>24580</v>
      </c>
      <c r="H182" s="27">
        <v>22120</v>
      </c>
      <c r="I182" s="27"/>
    </row>
    <row r="183" spans="1:9">
      <c r="A183" s="10" t="s">
        <v>147</v>
      </c>
      <c r="B183" s="4">
        <v>6180</v>
      </c>
      <c r="C183" s="4">
        <v>1490</v>
      </c>
      <c r="D183" s="4">
        <v>220</v>
      </c>
      <c r="E183" s="5">
        <v>1.1339999999999999</v>
      </c>
      <c r="F183" s="25">
        <f t="shared" si="1"/>
        <v>2.835</v>
      </c>
      <c r="G183" s="27">
        <v>24910</v>
      </c>
      <c r="H183" s="27">
        <v>22420</v>
      </c>
      <c r="I183" s="27"/>
    </row>
    <row r="184" spans="1:9">
      <c r="A184" s="7" t="s">
        <v>148</v>
      </c>
      <c r="B184" s="13">
        <v>6280</v>
      </c>
      <c r="C184" s="13">
        <v>1490</v>
      </c>
      <c r="D184" s="13">
        <v>220</v>
      </c>
      <c r="E184" s="9">
        <v>1.153</v>
      </c>
      <c r="F184" s="24">
        <f t="shared" si="1"/>
        <v>2.8825000000000003</v>
      </c>
      <c r="G184" s="27">
        <v>25250</v>
      </c>
      <c r="H184" s="27">
        <v>22730</v>
      </c>
      <c r="I184" s="27"/>
    </row>
    <row r="185" spans="1:9">
      <c r="A185" s="7" t="s">
        <v>149</v>
      </c>
      <c r="B185" s="13">
        <v>6380</v>
      </c>
      <c r="C185" s="13">
        <v>1490</v>
      </c>
      <c r="D185" s="13">
        <v>220</v>
      </c>
      <c r="E185" s="9">
        <v>1.1759999999999999</v>
      </c>
      <c r="F185" s="24">
        <f t="shared" si="1"/>
        <v>2.94</v>
      </c>
      <c r="G185" s="27">
        <v>27330</v>
      </c>
      <c r="H185" s="27">
        <v>24600</v>
      </c>
      <c r="I185" s="27"/>
    </row>
    <row r="186" spans="1:9">
      <c r="A186" s="10" t="s">
        <v>150</v>
      </c>
      <c r="B186" s="4">
        <v>6480</v>
      </c>
      <c r="C186" s="4">
        <v>1490</v>
      </c>
      <c r="D186" s="4">
        <v>220</v>
      </c>
      <c r="E186" s="5">
        <v>1.1970000000000001</v>
      </c>
      <c r="F186" s="25">
        <f t="shared" si="1"/>
        <v>2.9925000000000002</v>
      </c>
      <c r="G186" s="27">
        <v>27500</v>
      </c>
      <c r="H186" s="27">
        <f>27500*(100%-10%)</f>
        <v>24750</v>
      </c>
      <c r="I186" s="27"/>
    </row>
    <row r="187" spans="1:9">
      <c r="A187" s="7" t="s">
        <v>151</v>
      </c>
      <c r="B187" s="13">
        <v>6580</v>
      </c>
      <c r="C187" s="13">
        <v>1490</v>
      </c>
      <c r="D187" s="13">
        <v>220</v>
      </c>
      <c r="E187" s="9">
        <v>1.208</v>
      </c>
      <c r="F187" s="24">
        <f t="shared" si="1"/>
        <v>3.02</v>
      </c>
      <c r="G187" s="27">
        <v>27800</v>
      </c>
      <c r="H187" s="27">
        <f>27800*(100%-10%)</f>
        <v>25020</v>
      </c>
      <c r="I187" s="27"/>
    </row>
    <row r="188" spans="1:9">
      <c r="A188" s="7" t="s">
        <v>152</v>
      </c>
      <c r="B188" s="13">
        <v>6680</v>
      </c>
      <c r="C188" s="13">
        <v>1490</v>
      </c>
      <c r="D188" s="13">
        <v>220</v>
      </c>
      <c r="E188" s="9">
        <v>1.226</v>
      </c>
      <c r="F188" s="24">
        <f t="shared" si="1"/>
        <v>3.0649999999999999</v>
      </c>
      <c r="G188" s="27">
        <v>28500</v>
      </c>
      <c r="H188" s="27">
        <f>28500*(100%-10%)</f>
        <v>25650</v>
      </c>
      <c r="I188" s="27"/>
    </row>
    <row r="189" spans="1:9">
      <c r="A189" s="10" t="s">
        <v>153</v>
      </c>
      <c r="B189" s="4">
        <v>6780</v>
      </c>
      <c r="C189" s="4">
        <v>1490</v>
      </c>
      <c r="D189" s="4">
        <v>220</v>
      </c>
      <c r="E189" s="5">
        <v>1.2450000000000001</v>
      </c>
      <c r="F189" s="25">
        <f t="shared" si="1"/>
        <v>3.1125000000000003</v>
      </c>
      <c r="G189" s="27">
        <v>29050</v>
      </c>
      <c r="H189" s="27">
        <v>26150</v>
      </c>
      <c r="I189" s="27"/>
    </row>
    <row r="190" spans="1:9">
      <c r="A190" s="7" t="s">
        <v>154</v>
      </c>
      <c r="B190" s="13">
        <v>6880</v>
      </c>
      <c r="C190" s="13">
        <v>1490</v>
      </c>
      <c r="D190" s="13">
        <v>220</v>
      </c>
      <c r="E190" s="9">
        <v>1.2629999999999999</v>
      </c>
      <c r="F190" s="24">
        <f t="shared" si="1"/>
        <v>3.1574999999999998</v>
      </c>
      <c r="G190" s="27">
        <v>29300</v>
      </c>
      <c r="H190" s="27">
        <f>29300*(100%-10%)</f>
        <v>26370</v>
      </c>
      <c r="I190" s="27"/>
    </row>
    <row r="191" spans="1:9">
      <c r="A191" s="11" t="s">
        <v>155</v>
      </c>
      <c r="B191" s="13">
        <v>6980</v>
      </c>
      <c r="C191" s="13">
        <v>1490</v>
      </c>
      <c r="D191" s="13">
        <v>220</v>
      </c>
      <c r="E191" s="9">
        <v>1.2809999999999999</v>
      </c>
      <c r="F191" s="24">
        <f t="shared" si="1"/>
        <v>3.2024999999999997</v>
      </c>
      <c r="G191" s="27">
        <v>30400</v>
      </c>
      <c r="H191" s="27">
        <f>30400*(100%-10%)</f>
        <v>27360</v>
      </c>
      <c r="I191" s="27"/>
    </row>
    <row r="192" spans="1:9">
      <c r="A192" s="10" t="s">
        <v>156</v>
      </c>
      <c r="B192" s="4">
        <v>7080</v>
      </c>
      <c r="C192" s="4">
        <v>1490</v>
      </c>
      <c r="D192" s="4">
        <v>220</v>
      </c>
      <c r="E192" s="5">
        <v>1.3</v>
      </c>
      <c r="F192" s="25">
        <f t="shared" si="1"/>
        <v>3.25</v>
      </c>
      <c r="G192" s="27">
        <v>30800</v>
      </c>
      <c r="H192" s="27">
        <f>30800*(100%-10%)</f>
        <v>27720</v>
      </c>
      <c r="I192" s="27"/>
    </row>
    <row r="193" spans="1:9">
      <c r="A193" s="7" t="s">
        <v>157</v>
      </c>
      <c r="B193" s="13">
        <v>7180</v>
      </c>
      <c r="C193" s="13">
        <v>1490</v>
      </c>
      <c r="D193" s="13">
        <v>220</v>
      </c>
      <c r="E193" s="9">
        <v>1.3180000000000001</v>
      </c>
      <c r="F193" s="24">
        <f t="shared" si="1"/>
        <v>3.2949999999999999</v>
      </c>
      <c r="G193" s="27">
        <v>30940</v>
      </c>
      <c r="H193" s="27">
        <v>27850</v>
      </c>
      <c r="I193" s="27"/>
    </row>
    <row r="194" spans="1:9">
      <c r="A194" s="7" t="s">
        <v>158</v>
      </c>
      <c r="B194" s="13">
        <v>7280</v>
      </c>
      <c r="C194" s="13">
        <v>1490</v>
      </c>
      <c r="D194" s="13">
        <v>220</v>
      </c>
      <c r="E194" s="9">
        <v>1.35</v>
      </c>
      <c r="F194" s="24">
        <f t="shared" si="1"/>
        <v>3.375</v>
      </c>
      <c r="G194" s="27">
        <v>44800</v>
      </c>
      <c r="H194" s="27">
        <f>44800*(100%-10%)</f>
        <v>40320</v>
      </c>
      <c r="I194" s="27"/>
    </row>
    <row r="195" spans="1:9">
      <c r="A195" s="10" t="s">
        <v>159</v>
      </c>
      <c r="B195" s="4">
        <v>7380</v>
      </c>
      <c r="C195" s="4">
        <v>1490</v>
      </c>
      <c r="D195" s="4">
        <v>220</v>
      </c>
      <c r="E195" s="5">
        <v>1.37</v>
      </c>
      <c r="F195" s="25">
        <f t="shared" si="1"/>
        <v>3.4250000000000003</v>
      </c>
      <c r="G195" s="27">
        <v>45100</v>
      </c>
      <c r="H195" s="27">
        <f>45100*(100%-10%)</f>
        <v>40590</v>
      </c>
      <c r="I195" s="27"/>
    </row>
    <row r="196" spans="1:9">
      <c r="A196" s="11" t="s">
        <v>160</v>
      </c>
      <c r="B196" s="13">
        <v>7480</v>
      </c>
      <c r="C196" s="13">
        <v>1490</v>
      </c>
      <c r="D196" s="13">
        <v>220</v>
      </c>
      <c r="E196" s="9">
        <v>1.38</v>
      </c>
      <c r="F196" s="24">
        <f t="shared" si="1"/>
        <v>3.4499999999999997</v>
      </c>
      <c r="G196" s="27">
        <v>45600</v>
      </c>
      <c r="H196" s="27">
        <f>45600*(100%-10%)</f>
        <v>41040</v>
      </c>
      <c r="I196" s="27"/>
    </row>
    <row r="197" spans="1:9">
      <c r="A197" s="7" t="s">
        <v>161</v>
      </c>
      <c r="B197" s="13">
        <v>7580</v>
      </c>
      <c r="C197" s="13">
        <v>1490</v>
      </c>
      <c r="D197" s="13">
        <v>220</v>
      </c>
      <c r="E197" s="9">
        <v>1.395</v>
      </c>
      <c r="F197" s="24">
        <f t="shared" si="1"/>
        <v>3.4874999999999998</v>
      </c>
      <c r="G197" s="27">
        <v>46500</v>
      </c>
      <c r="H197" s="27">
        <f>46500*(100%-10%)</f>
        <v>41850</v>
      </c>
      <c r="I197" s="27"/>
    </row>
    <row r="198" spans="1:9">
      <c r="A198" s="10" t="s">
        <v>162</v>
      </c>
      <c r="B198" s="4">
        <v>7680</v>
      </c>
      <c r="C198" s="4">
        <v>1490</v>
      </c>
      <c r="D198" s="4">
        <v>220</v>
      </c>
      <c r="E198" s="5">
        <v>1.4139999999999999</v>
      </c>
      <c r="F198" s="25">
        <f t="shared" si="1"/>
        <v>3.5349999999999997</v>
      </c>
      <c r="G198" s="27">
        <v>46800</v>
      </c>
      <c r="H198" s="27">
        <f>46800*(100%-10%)</f>
        <v>42120</v>
      </c>
      <c r="I198" s="27"/>
    </row>
    <row r="199" spans="1:9">
      <c r="A199" s="11" t="s">
        <v>163</v>
      </c>
      <c r="B199" s="13">
        <v>7780</v>
      </c>
      <c r="C199" s="13">
        <v>1490</v>
      </c>
      <c r="D199" s="13">
        <v>220</v>
      </c>
      <c r="E199" s="9">
        <v>1.4319999999999999</v>
      </c>
      <c r="F199" s="24">
        <f t="shared" si="1"/>
        <v>3.58</v>
      </c>
      <c r="G199" s="27">
        <v>47200</v>
      </c>
      <c r="H199" s="27">
        <f>47200*(100%-10%)</f>
        <v>42480</v>
      </c>
      <c r="I199" s="27"/>
    </row>
    <row r="200" spans="1:9">
      <c r="A200" s="7" t="s">
        <v>164</v>
      </c>
      <c r="B200" s="13">
        <v>7880</v>
      </c>
      <c r="C200" s="13">
        <v>1490</v>
      </c>
      <c r="D200" s="13">
        <v>220</v>
      </c>
      <c r="E200" s="9">
        <v>1.395</v>
      </c>
      <c r="F200" s="24">
        <f t="shared" si="1"/>
        <v>3.4874999999999998</v>
      </c>
      <c r="G200" s="27">
        <v>47500</v>
      </c>
      <c r="H200" s="27">
        <f>47500*(100%-10%)</f>
        <v>42750</v>
      </c>
      <c r="I200" s="27"/>
    </row>
    <row r="201" spans="1:9">
      <c r="A201" s="10" t="s">
        <v>165</v>
      </c>
      <c r="B201" s="4">
        <v>7980</v>
      </c>
      <c r="C201" s="4">
        <v>1490</v>
      </c>
      <c r="D201" s="4">
        <v>220</v>
      </c>
      <c r="E201" s="5">
        <v>1.512</v>
      </c>
      <c r="F201" s="25">
        <f t="shared" si="1"/>
        <v>3.7800000000000002</v>
      </c>
      <c r="G201" s="27">
        <v>47800</v>
      </c>
      <c r="H201" s="27">
        <f>47800*(100%-10%)</f>
        <v>43020</v>
      </c>
      <c r="I201" s="27"/>
    </row>
    <row r="202" spans="1:9">
      <c r="A202" s="7" t="s">
        <v>166</v>
      </c>
      <c r="B202" s="13">
        <v>8080</v>
      </c>
      <c r="C202" s="13">
        <v>1490</v>
      </c>
      <c r="D202" s="13">
        <v>220</v>
      </c>
      <c r="E202" s="9">
        <v>1.5289999999999999</v>
      </c>
      <c r="F202" s="24">
        <f t="shared" si="1"/>
        <v>3.8224999999999998</v>
      </c>
      <c r="G202" s="27">
        <v>48000</v>
      </c>
      <c r="H202" s="27">
        <f>48000*(100%-10%)</f>
        <v>43200</v>
      </c>
      <c r="I202" s="27"/>
    </row>
    <row r="203" spans="1:9">
      <c r="A203" s="7" t="s">
        <v>167</v>
      </c>
      <c r="B203" s="13">
        <v>8180</v>
      </c>
      <c r="C203" s="13">
        <v>1490</v>
      </c>
      <c r="D203" s="13">
        <v>220</v>
      </c>
      <c r="E203" s="9">
        <v>1.5469999999999999</v>
      </c>
      <c r="F203" s="24">
        <f t="shared" si="1"/>
        <v>3.8674999999999997</v>
      </c>
      <c r="G203" s="27">
        <v>48700</v>
      </c>
      <c r="H203" s="27">
        <f>48700*(100%-10%)</f>
        <v>43830</v>
      </c>
      <c r="I203" s="27"/>
    </row>
    <row r="204" spans="1:9">
      <c r="A204" s="10" t="s">
        <v>168</v>
      </c>
      <c r="B204" s="4">
        <v>8280</v>
      </c>
      <c r="C204" s="4">
        <v>1490</v>
      </c>
      <c r="D204" s="4">
        <v>220</v>
      </c>
      <c r="E204" s="5">
        <v>1.5660000000000001</v>
      </c>
      <c r="F204" s="25">
        <f t="shared" si="1"/>
        <v>3.915</v>
      </c>
      <c r="G204" s="27">
        <v>49600</v>
      </c>
      <c r="H204" s="27">
        <f>49600*(100%-10%)</f>
        <v>44640</v>
      </c>
      <c r="I204" s="27"/>
    </row>
    <row r="205" spans="1:9">
      <c r="A205" s="7" t="s">
        <v>169</v>
      </c>
      <c r="B205" s="13">
        <v>8380</v>
      </c>
      <c r="C205" s="13">
        <v>1490</v>
      </c>
      <c r="D205" s="13">
        <v>220</v>
      </c>
      <c r="E205" s="9">
        <v>1.5549999999999999</v>
      </c>
      <c r="F205" s="24">
        <f t="shared" si="1"/>
        <v>3.8874999999999997</v>
      </c>
      <c r="G205" s="27">
        <v>50000</v>
      </c>
      <c r="H205" s="27">
        <f>50000*(100%-10%)</f>
        <v>45000</v>
      </c>
      <c r="I205" s="27"/>
    </row>
    <row r="206" spans="1:9">
      <c r="A206" s="7" t="s">
        <v>170</v>
      </c>
      <c r="B206" s="13">
        <v>8480</v>
      </c>
      <c r="C206" s="13">
        <v>1490</v>
      </c>
      <c r="D206" s="13">
        <v>220</v>
      </c>
      <c r="E206" s="9">
        <v>1.5740000000000001</v>
      </c>
      <c r="F206" s="24">
        <f t="shared" si="1"/>
        <v>3.9350000000000001</v>
      </c>
      <c r="G206" s="27">
        <v>50100</v>
      </c>
      <c r="H206" s="27">
        <f>50100*(100%-10%)</f>
        <v>45090</v>
      </c>
      <c r="I206" s="27"/>
    </row>
    <row r="207" spans="1:9">
      <c r="A207" s="10" t="s">
        <v>171</v>
      </c>
      <c r="B207" s="4">
        <v>8650</v>
      </c>
      <c r="C207" s="4">
        <v>1490</v>
      </c>
      <c r="D207" s="4">
        <v>220</v>
      </c>
      <c r="E207" s="5">
        <v>1.5920000000000001</v>
      </c>
      <c r="F207" s="25">
        <f t="shared" si="1"/>
        <v>3.9800000000000004</v>
      </c>
      <c r="G207" s="27">
        <v>50300</v>
      </c>
      <c r="H207" s="27">
        <f>50300*(100%-10%)</f>
        <v>45270</v>
      </c>
      <c r="I207" s="27"/>
    </row>
    <row r="208" spans="1:9">
      <c r="A208" s="7" t="s">
        <v>172</v>
      </c>
      <c r="B208" s="13">
        <v>8680</v>
      </c>
      <c r="C208" s="13">
        <v>1490</v>
      </c>
      <c r="D208" s="13">
        <v>220</v>
      </c>
      <c r="E208" s="9">
        <v>1.6</v>
      </c>
      <c r="F208" s="24">
        <f t="shared" si="1"/>
        <v>4</v>
      </c>
      <c r="G208" s="27">
        <v>50900</v>
      </c>
      <c r="H208" s="27">
        <f>50900*(100%-10%)</f>
        <v>45810</v>
      </c>
      <c r="I208" s="27"/>
    </row>
    <row r="209" spans="1:9">
      <c r="A209" s="7" t="s">
        <v>173</v>
      </c>
      <c r="B209" s="13">
        <v>8780</v>
      </c>
      <c r="C209" s="13">
        <v>1490</v>
      </c>
      <c r="D209" s="13">
        <v>220</v>
      </c>
      <c r="E209" s="9">
        <v>1.6160000000000001</v>
      </c>
      <c r="F209" s="24">
        <f t="shared" si="1"/>
        <v>4.04</v>
      </c>
      <c r="G209" s="27">
        <v>52200</v>
      </c>
      <c r="H209" s="27">
        <f>52200*(100%-10%)</f>
        <v>46980</v>
      </c>
      <c r="I209" s="27"/>
    </row>
    <row r="210" spans="1:9">
      <c r="A210" s="10" t="s">
        <v>174</v>
      </c>
      <c r="B210" s="4">
        <v>8880</v>
      </c>
      <c r="C210" s="4">
        <v>1490</v>
      </c>
      <c r="D210" s="4">
        <v>220</v>
      </c>
      <c r="E210" s="5">
        <v>1.6339999999999999</v>
      </c>
      <c r="F210" s="25">
        <f t="shared" si="1"/>
        <v>4.085</v>
      </c>
      <c r="G210" s="27">
        <v>53900</v>
      </c>
      <c r="H210" s="27">
        <f>53900*(100%-10%)</f>
        <v>48510</v>
      </c>
      <c r="I210" s="27"/>
    </row>
    <row r="211" spans="1:9">
      <c r="A211" s="11" t="s">
        <v>175</v>
      </c>
      <c r="B211" s="13">
        <v>8980</v>
      </c>
      <c r="C211" s="13">
        <v>1490</v>
      </c>
      <c r="D211" s="13">
        <v>220</v>
      </c>
      <c r="E211" s="9">
        <v>1.7</v>
      </c>
      <c r="F211" s="24">
        <f t="shared" si="1"/>
        <v>4.25</v>
      </c>
      <c r="G211" s="27">
        <v>55800</v>
      </c>
      <c r="H211" s="27">
        <f>55800*(100%-10%)</f>
        <v>50220</v>
      </c>
      <c r="I211" s="27"/>
    </row>
    <row r="212" spans="1:9">
      <c r="A212" s="3" t="s">
        <v>176</v>
      </c>
      <c r="B212" s="15"/>
      <c r="C212" s="15"/>
      <c r="D212" s="15"/>
      <c r="E212" s="16"/>
      <c r="F212" s="25"/>
      <c r="G212" s="27"/>
      <c r="I212" s="27"/>
    </row>
    <row r="213" spans="1:9">
      <c r="A213" s="7" t="s">
        <v>294</v>
      </c>
      <c r="B213" s="13">
        <v>2380</v>
      </c>
      <c r="C213" s="13">
        <v>300</v>
      </c>
      <c r="D213" s="13">
        <v>580</v>
      </c>
      <c r="E213" s="9">
        <v>0.41</v>
      </c>
      <c r="F213" s="24">
        <v>0.98399999999999987</v>
      </c>
      <c r="G213" s="27">
        <v>3500</v>
      </c>
      <c r="H213" s="27">
        <f>3500*(100%-10%)</f>
        <v>3150</v>
      </c>
      <c r="I213" s="27"/>
    </row>
    <row r="214" spans="1:9">
      <c r="A214" s="10" t="s">
        <v>295</v>
      </c>
      <c r="B214" s="4">
        <v>2380</v>
      </c>
      <c r="C214" s="4">
        <v>400</v>
      </c>
      <c r="D214" s="4">
        <v>580</v>
      </c>
      <c r="E214" s="5">
        <v>0.55000000000000004</v>
      </c>
      <c r="F214" s="25">
        <v>1.32</v>
      </c>
      <c r="G214" s="27">
        <v>4300</v>
      </c>
      <c r="H214" s="27">
        <f>4300*(100%-10%)</f>
        <v>3870</v>
      </c>
      <c r="I214" s="27"/>
    </row>
    <row r="215" spans="1:9">
      <c r="A215" s="7" t="s">
        <v>296</v>
      </c>
      <c r="B215" s="13">
        <v>2380</v>
      </c>
      <c r="C215" s="13">
        <v>500</v>
      </c>
      <c r="D215" s="13">
        <v>580</v>
      </c>
      <c r="E215" s="9">
        <v>0.69</v>
      </c>
      <c r="F215" s="24">
        <v>1.6559999999999999</v>
      </c>
      <c r="G215" s="27">
        <v>5270</v>
      </c>
      <c r="H215" s="27">
        <v>4750</v>
      </c>
      <c r="I215" s="27"/>
    </row>
    <row r="216" spans="1:9">
      <c r="A216" s="7" t="s">
        <v>297</v>
      </c>
      <c r="B216" s="13">
        <v>2380</v>
      </c>
      <c r="C216" s="13">
        <v>600</v>
      </c>
      <c r="D216" s="13">
        <v>580</v>
      </c>
      <c r="E216" s="9">
        <v>0.83</v>
      </c>
      <c r="F216" s="24">
        <v>1.9919999999999998</v>
      </c>
      <c r="G216" s="27">
        <v>6390</v>
      </c>
      <c r="H216" s="27">
        <v>5750</v>
      </c>
      <c r="I216" s="27"/>
    </row>
    <row r="217" spans="1:9">
      <c r="A217" s="10" t="s">
        <v>298</v>
      </c>
      <c r="B217" s="33">
        <v>2380</v>
      </c>
      <c r="C217" s="33">
        <v>800</v>
      </c>
      <c r="D217" s="33">
        <v>580</v>
      </c>
      <c r="E217" s="5">
        <v>1.1000000000000001</v>
      </c>
      <c r="F217" s="25">
        <v>2.64</v>
      </c>
      <c r="G217" s="27">
        <v>9240</v>
      </c>
      <c r="H217" s="27">
        <v>8320</v>
      </c>
      <c r="I217" s="27"/>
    </row>
    <row r="218" spans="1:9">
      <c r="A218" s="7" t="s">
        <v>299</v>
      </c>
      <c r="B218" s="13">
        <v>1180</v>
      </c>
      <c r="C218" s="13">
        <v>300</v>
      </c>
      <c r="D218" s="13">
        <v>580</v>
      </c>
      <c r="E218" s="9">
        <v>0.21</v>
      </c>
      <c r="F218" s="24">
        <v>0.504</v>
      </c>
      <c r="G218" s="27">
        <v>1910</v>
      </c>
      <c r="H218" s="27">
        <v>1720</v>
      </c>
      <c r="I218" s="27"/>
    </row>
    <row r="219" spans="1:9">
      <c r="A219" s="7" t="s">
        <v>300</v>
      </c>
      <c r="B219" s="13">
        <v>1180</v>
      </c>
      <c r="C219" s="13">
        <v>400</v>
      </c>
      <c r="D219" s="13">
        <v>580</v>
      </c>
      <c r="E219" s="9">
        <v>0.27</v>
      </c>
      <c r="F219" s="24">
        <v>0.64800000000000002</v>
      </c>
      <c r="G219" s="27">
        <v>2130</v>
      </c>
      <c r="H219" s="27">
        <v>1920</v>
      </c>
      <c r="I219" s="27"/>
    </row>
    <row r="220" spans="1:9">
      <c r="A220" s="10" t="s">
        <v>301</v>
      </c>
      <c r="B220" s="4">
        <v>1180</v>
      </c>
      <c r="C220" s="4">
        <v>500</v>
      </c>
      <c r="D220" s="4">
        <v>580</v>
      </c>
      <c r="E220" s="5">
        <v>0.34</v>
      </c>
      <c r="F220" s="25">
        <v>0.81600000000000006</v>
      </c>
      <c r="G220" s="27">
        <v>2800</v>
      </c>
      <c r="H220" s="27">
        <f>2800*(100%-10%)</f>
        <v>2520</v>
      </c>
      <c r="I220" s="27"/>
    </row>
    <row r="221" spans="1:9">
      <c r="A221" s="7" t="s">
        <v>302</v>
      </c>
      <c r="B221" s="13">
        <v>1180</v>
      </c>
      <c r="C221" s="13">
        <v>600</v>
      </c>
      <c r="D221" s="13">
        <v>580</v>
      </c>
      <c r="E221" s="9">
        <v>0.41</v>
      </c>
      <c r="F221" s="24">
        <v>0.98399999999999987</v>
      </c>
      <c r="G221" s="27">
        <v>3250</v>
      </c>
      <c r="H221" s="27">
        <v>2930</v>
      </c>
      <c r="I221" s="27"/>
    </row>
    <row r="222" spans="1:9">
      <c r="A222" s="7" t="s">
        <v>303</v>
      </c>
      <c r="B222" s="13">
        <v>1180</v>
      </c>
      <c r="C222" s="13">
        <v>800</v>
      </c>
      <c r="D222" s="13">
        <v>580</v>
      </c>
      <c r="E222" s="9">
        <v>0.55000000000000004</v>
      </c>
      <c r="F222" s="24">
        <v>1.32</v>
      </c>
      <c r="G222" s="27">
        <v>5100</v>
      </c>
      <c r="H222" s="27">
        <f>5100*(100%-10%)</f>
        <v>4590</v>
      </c>
      <c r="I222" s="27"/>
    </row>
    <row r="223" spans="1:9">
      <c r="A223" s="10" t="s">
        <v>304</v>
      </c>
      <c r="B223" s="4">
        <v>880</v>
      </c>
      <c r="C223" s="4">
        <v>300</v>
      </c>
      <c r="D223" s="4">
        <v>580</v>
      </c>
      <c r="E223" s="5">
        <v>0.158</v>
      </c>
      <c r="F223" s="25">
        <v>0.37919999999999998</v>
      </c>
      <c r="G223" s="27">
        <v>1570</v>
      </c>
      <c r="H223" s="27">
        <v>1420</v>
      </c>
      <c r="I223" s="27"/>
    </row>
    <row r="224" spans="1:9">
      <c r="A224" s="7" t="s">
        <v>305</v>
      </c>
      <c r="B224" s="13">
        <v>880</v>
      </c>
      <c r="C224" s="13">
        <v>400</v>
      </c>
      <c r="D224" s="13">
        <v>580</v>
      </c>
      <c r="E224" s="9">
        <v>0.2</v>
      </c>
      <c r="F224" s="24">
        <v>0.48</v>
      </c>
      <c r="G224" s="27">
        <v>1910</v>
      </c>
      <c r="H224" s="27">
        <v>1720</v>
      </c>
      <c r="I224" s="27"/>
    </row>
    <row r="225" spans="1:9">
      <c r="A225" s="7" t="s">
        <v>306</v>
      </c>
      <c r="B225" s="13">
        <v>880</v>
      </c>
      <c r="C225" s="13">
        <v>500</v>
      </c>
      <c r="D225" s="13">
        <v>580</v>
      </c>
      <c r="E225" s="9">
        <v>0.26</v>
      </c>
      <c r="F225" s="24">
        <v>0.624</v>
      </c>
      <c r="G225" s="27">
        <v>2020</v>
      </c>
      <c r="H225" s="27">
        <v>1820</v>
      </c>
      <c r="I225" s="27"/>
    </row>
    <row r="226" spans="1:9">
      <c r="A226" s="10" t="s">
        <v>307</v>
      </c>
      <c r="B226" s="4">
        <v>880</v>
      </c>
      <c r="C226" s="4">
        <v>600</v>
      </c>
      <c r="D226" s="4">
        <v>580</v>
      </c>
      <c r="E226" s="5">
        <v>0.31</v>
      </c>
      <c r="F226" s="25">
        <v>0.74399999999999999</v>
      </c>
      <c r="G226" s="27">
        <v>2360</v>
      </c>
      <c r="H226" s="27">
        <v>2130</v>
      </c>
      <c r="I226" s="27"/>
    </row>
    <row r="227" spans="1:9">
      <c r="A227" s="7" t="s">
        <v>308</v>
      </c>
      <c r="B227" s="13">
        <v>880</v>
      </c>
      <c r="C227" s="13">
        <v>800</v>
      </c>
      <c r="D227" s="13">
        <v>580</v>
      </c>
      <c r="E227" s="9">
        <v>0.41</v>
      </c>
      <c r="F227" s="24">
        <v>0.98399999999999987</v>
      </c>
      <c r="G227" s="27">
        <v>3570</v>
      </c>
      <c r="H227" s="27">
        <v>3220</v>
      </c>
      <c r="I227" s="27"/>
    </row>
    <row r="228" spans="1:9">
      <c r="A228" s="3" t="s">
        <v>177</v>
      </c>
      <c r="B228" s="4"/>
      <c r="C228" s="4"/>
      <c r="D228" s="4"/>
      <c r="E228" s="17"/>
      <c r="F228" s="26"/>
      <c r="G228" s="27"/>
      <c r="I228" s="27"/>
    </row>
    <row r="229" spans="1:9">
      <c r="A229" s="7" t="s">
        <v>309</v>
      </c>
      <c r="B229" s="8">
        <v>1030</v>
      </c>
      <c r="C229" s="8">
        <v>120</v>
      </c>
      <c r="D229" s="8">
        <v>140</v>
      </c>
      <c r="E229" s="9">
        <v>1.7000000000000001E-2</v>
      </c>
      <c r="F229" s="24">
        <v>4.2500000000000003E-2</v>
      </c>
      <c r="G229" s="27">
        <v>390</v>
      </c>
      <c r="H229" s="27">
        <v>350</v>
      </c>
      <c r="I229" s="27"/>
    </row>
    <row r="230" spans="1:9">
      <c r="A230" s="7" t="s">
        <v>310</v>
      </c>
      <c r="B230" s="8">
        <v>1290</v>
      </c>
      <c r="C230" s="8">
        <v>120</v>
      </c>
      <c r="D230" s="8">
        <v>140</v>
      </c>
      <c r="E230" s="9">
        <v>2.1999999999999999E-2</v>
      </c>
      <c r="F230" s="24">
        <v>5.4999999999999993E-2</v>
      </c>
      <c r="G230" s="27">
        <v>500</v>
      </c>
      <c r="H230" s="27">
        <f>500*(100%-10%)</f>
        <v>450</v>
      </c>
      <c r="I230" s="27"/>
    </row>
    <row r="231" spans="1:9">
      <c r="A231" s="10" t="s">
        <v>311</v>
      </c>
      <c r="B231" s="4">
        <v>1550</v>
      </c>
      <c r="C231" s="4">
        <v>120</v>
      </c>
      <c r="D231" s="4">
        <v>140</v>
      </c>
      <c r="E231" s="5">
        <v>2.5999999999999999E-2</v>
      </c>
      <c r="F231" s="25">
        <v>6.5000000000000002E-2</v>
      </c>
      <c r="G231" s="27">
        <v>580</v>
      </c>
      <c r="H231" s="27">
        <v>520</v>
      </c>
      <c r="I231" s="27"/>
    </row>
    <row r="232" spans="1:9">
      <c r="A232" s="7" t="s">
        <v>312</v>
      </c>
      <c r="B232" s="8">
        <v>1680</v>
      </c>
      <c r="C232" s="8">
        <v>120</v>
      </c>
      <c r="D232" s="8">
        <v>140</v>
      </c>
      <c r="E232" s="9">
        <v>2.8000000000000001E-2</v>
      </c>
      <c r="F232" s="24">
        <v>7.0000000000000007E-2</v>
      </c>
      <c r="G232" s="27">
        <v>640</v>
      </c>
      <c r="H232" s="27">
        <v>580</v>
      </c>
      <c r="I232" s="27"/>
    </row>
    <row r="233" spans="1:9">
      <c r="A233" s="7" t="s">
        <v>313</v>
      </c>
      <c r="B233" s="8">
        <v>1940</v>
      </c>
      <c r="C233" s="8">
        <v>120</v>
      </c>
      <c r="D233" s="8">
        <v>140</v>
      </c>
      <c r="E233" s="9">
        <v>3.3000000000000002E-2</v>
      </c>
      <c r="F233" s="24">
        <v>8.2500000000000004E-2</v>
      </c>
      <c r="G233" s="27">
        <v>760</v>
      </c>
      <c r="H233" s="27">
        <v>680</v>
      </c>
      <c r="I233" s="27"/>
    </row>
    <row r="234" spans="1:9">
      <c r="A234" s="7" t="s">
        <v>314</v>
      </c>
      <c r="B234" s="8">
        <v>2200</v>
      </c>
      <c r="C234" s="8">
        <v>120</v>
      </c>
      <c r="D234" s="8">
        <v>140</v>
      </c>
      <c r="E234" s="9">
        <v>3.6999999999999998E-2</v>
      </c>
      <c r="F234" s="24">
        <v>9.2499999999999999E-2</v>
      </c>
      <c r="G234" s="27">
        <v>840</v>
      </c>
      <c r="H234" s="27">
        <v>760</v>
      </c>
      <c r="I234" s="27"/>
    </row>
    <row r="235" spans="1:9">
      <c r="A235" s="6" t="s">
        <v>315</v>
      </c>
      <c r="B235" s="18">
        <v>2460</v>
      </c>
      <c r="C235" s="18">
        <v>120</v>
      </c>
      <c r="D235" s="18">
        <v>140</v>
      </c>
      <c r="E235" s="19">
        <v>4.1000000000000002E-2</v>
      </c>
      <c r="F235" s="24">
        <v>0.10250000000000001</v>
      </c>
      <c r="G235" s="27">
        <v>1020</v>
      </c>
      <c r="H235" s="27">
        <v>920</v>
      </c>
      <c r="I235" s="27"/>
    </row>
    <row r="236" spans="1:9">
      <c r="A236" s="7" t="s">
        <v>316</v>
      </c>
      <c r="B236" s="8">
        <v>2590</v>
      </c>
      <c r="C236" s="8">
        <v>120</v>
      </c>
      <c r="D236" s="8">
        <v>140</v>
      </c>
      <c r="E236" s="9">
        <v>4.3999999999999997E-2</v>
      </c>
      <c r="F236" s="24">
        <v>0.10999999999999999</v>
      </c>
      <c r="G236" s="27">
        <v>1150</v>
      </c>
      <c r="H236" s="27">
        <v>1040</v>
      </c>
      <c r="I236" s="27"/>
    </row>
    <row r="237" spans="1:9">
      <c r="A237" s="7" t="s">
        <v>317</v>
      </c>
      <c r="B237" s="8">
        <v>2850</v>
      </c>
      <c r="C237" s="8">
        <v>120</v>
      </c>
      <c r="D237" s="8">
        <v>140</v>
      </c>
      <c r="E237" s="9">
        <v>4.8000000000000001E-2</v>
      </c>
      <c r="F237" s="24">
        <v>0.12</v>
      </c>
      <c r="G237" s="27">
        <v>1200</v>
      </c>
      <c r="H237" s="27">
        <f>1200*(100%-10%)</f>
        <v>1080</v>
      </c>
      <c r="I237" s="27"/>
    </row>
    <row r="238" spans="1:9">
      <c r="A238" s="7" t="s">
        <v>318</v>
      </c>
      <c r="B238" s="8">
        <v>2980</v>
      </c>
      <c r="C238" s="8">
        <v>120</v>
      </c>
      <c r="D238" s="8">
        <v>140</v>
      </c>
      <c r="E238" s="9">
        <v>0.05</v>
      </c>
      <c r="F238" s="24">
        <v>0.125</v>
      </c>
      <c r="G238" s="27">
        <v>1220</v>
      </c>
      <c r="H238" s="27">
        <v>1100</v>
      </c>
      <c r="I238" s="27"/>
    </row>
    <row r="239" spans="1:9">
      <c r="A239" s="10" t="s">
        <v>319</v>
      </c>
      <c r="B239" s="4">
        <v>1290</v>
      </c>
      <c r="C239" s="4">
        <v>120</v>
      </c>
      <c r="D239" s="4">
        <v>220</v>
      </c>
      <c r="E239" s="5">
        <v>3.4000000000000002E-2</v>
      </c>
      <c r="F239" s="25">
        <v>8.5000000000000006E-2</v>
      </c>
      <c r="G239" s="27">
        <v>860</v>
      </c>
      <c r="H239" s="27">
        <v>770</v>
      </c>
      <c r="I239" s="27"/>
    </row>
    <row r="240" spans="1:9">
      <c r="A240" s="7" t="s">
        <v>320</v>
      </c>
      <c r="B240" s="8">
        <v>1550</v>
      </c>
      <c r="C240" s="8">
        <v>120</v>
      </c>
      <c r="D240" s="8">
        <v>220</v>
      </c>
      <c r="E240" s="9">
        <v>4.1000000000000002E-2</v>
      </c>
      <c r="F240" s="24">
        <v>0.10250000000000001</v>
      </c>
      <c r="G240" s="27">
        <v>1120</v>
      </c>
      <c r="H240" s="27">
        <v>1010</v>
      </c>
      <c r="I240" s="27"/>
    </row>
    <row r="241" spans="1:9">
      <c r="A241" s="7" t="s">
        <v>321</v>
      </c>
      <c r="B241" s="8">
        <v>1810</v>
      </c>
      <c r="C241" s="8">
        <v>120</v>
      </c>
      <c r="D241" s="8">
        <v>220</v>
      </c>
      <c r="E241" s="9">
        <v>4.8000000000000001E-2</v>
      </c>
      <c r="F241" s="24">
        <v>0.12</v>
      </c>
      <c r="G241" s="27">
        <v>1350</v>
      </c>
      <c r="H241" s="27">
        <v>1220</v>
      </c>
      <c r="I241" s="27"/>
    </row>
    <row r="242" spans="1:9">
      <c r="A242" s="10" t="s">
        <v>322</v>
      </c>
      <c r="B242" s="4">
        <v>1810</v>
      </c>
      <c r="C242" s="4">
        <v>120</v>
      </c>
      <c r="D242" s="4">
        <v>220</v>
      </c>
      <c r="E242" s="5">
        <v>4.8000000000000001E-2</v>
      </c>
      <c r="F242" s="25">
        <v>0.12</v>
      </c>
      <c r="G242" s="27">
        <v>1080</v>
      </c>
      <c r="H242" s="27">
        <v>970</v>
      </c>
      <c r="I242" s="27"/>
    </row>
    <row r="243" spans="1:9">
      <c r="A243" s="10" t="s">
        <v>323</v>
      </c>
      <c r="B243" s="4">
        <v>2070</v>
      </c>
      <c r="C243" s="4">
        <v>120</v>
      </c>
      <c r="D243" s="4">
        <v>220</v>
      </c>
      <c r="E243" s="5">
        <v>5.5E-2</v>
      </c>
      <c r="F243" s="25">
        <v>0.13750000000000001</v>
      </c>
      <c r="G243" s="27">
        <v>1310</v>
      </c>
      <c r="H243" s="27">
        <v>1180</v>
      </c>
      <c r="I243" s="27"/>
    </row>
    <row r="244" spans="1:9">
      <c r="A244" s="7" t="s">
        <v>324</v>
      </c>
      <c r="B244" s="8">
        <v>2460</v>
      </c>
      <c r="C244" s="8">
        <v>120</v>
      </c>
      <c r="D244" s="8">
        <v>220</v>
      </c>
      <c r="E244" s="9">
        <v>6.5000000000000002E-2</v>
      </c>
      <c r="F244" s="24">
        <v>0.16250000000000001</v>
      </c>
      <c r="G244" s="27">
        <v>1440</v>
      </c>
      <c r="H244" s="27">
        <v>1300</v>
      </c>
      <c r="I244" s="27"/>
    </row>
    <row r="245" spans="1:9">
      <c r="A245" s="7" t="s">
        <v>325</v>
      </c>
      <c r="B245" s="8">
        <v>2720</v>
      </c>
      <c r="C245" s="8">
        <v>120</v>
      </c>
      <c r="D245" s="8">
        <v>220</v>
      </c>
      <c r="E245" s="9">
        <v>7.1999999999999995E-2</v>
      </c>
      <c r="F245" s="24">
        <v>0.18</v>
      </c>
      <c r="G245" s="27">
        <v>1680</v>
      </c>
      <c r="H245" s="27">
        <v>1510</v>
      </c>
      <c r="I245" s="27"/>
    </row>
    <row r="246" spans="1:9">
      <c r="A246" s="10" t="s">
        <v>326</v>
      </c>
      <c r="B246" s="4">
        <v>2980</v>
      </c>
      <c r="C246" s="4">
        <v>120</v>
      </c>
      <c r="D246" s="4">
        <v>220</v>
      </c>
      <c r="E246" s="5">
        <v>7.9000000000000001E-2</v>
      </c>
      <c r="F246" s="25">
        <v>0.19750000000000001</v>
      </c>
      <c r="G246" s="27">
        <v>1840</v>
      </c>
      <c r="H246" s="27">
        <v>1660</v>
      </c>
      <c r="I246" s="27"/>
    </row>
    <row r="247" spans="1:9">
      <c r="A247" s="7" t="s">
        <v>327</v>
      </c>
      <c r="B247" s="8">
        <v>3370</v>
      </c>
      <c r="C247" s="8">
        <v>120</v>
      </c>
      <c r="D247" s="8">
        <v>220</v>
      </c>
      <c r="E247" s="9">
        <v>8.8968000000000005E-2</v>
      </c>
      <c r="F247" s="24">
        <v>0.22242000000000001</v>
      </c>
      <c r="G247" s="27">
        <v>2010</v>
      </c>
      <c r="H247" s="27">
        <v>1810</v>
      </c>
      <c r="I247" s="27"/>
    </row>
    <row r="248" spans="1:9">
      <c r="A248" s="7" t="s">
        <v>328</v>
      </c>
      <c r="B248" s="8">
        <v>1810</v>
      </c>
      <c r="C248" s="8">
        <v>250</v>
      </c>
      <c r="D248" s="8">
        <v>220</v>
      </c>
      <c r="E248" s="9">
        <v>0.1</v>
      </c>
      <c r="F248" s="24">
        <v>0.25</v>
      </c>
      <c r="G248" s="27">
        <v>2310</v>
      </c>
      <c r="H248" s="27">
        <v>2080</v>
      </c>
      <c r="I248" s="27"/>
    </row>
    <row r="249" spans="1:9">
      <c r="A249" s="7" t="s">
        <v>329</v>
      </c>
      <c r="B249" s="8">
        <v>2070</v>
      </c>
      <c r="C249" s="8">
        <v>250</v>
      </c>
      <c r="D249" s="8">
        <v>220</v>
      </c>
      <c r="E249" s="9">
        <v>0.114</v>
      </c>
      <c r="F249" s="24">
        <v>0.28500000000000003</v>
      </c>
      <c r="G249" s="27">
        <v>2720</v>
      </c>
      <c r="H249" s="27">
        <v>2450</v>
      </c>
      <c r="I249" s="27"/>
    </row>
    <row r="250" spans="1:9">
      <c r="A250" s="7" t="s">
        <v>330</v>
      </c>
      <c r="B250" s="8">
        <v>2460</v>
      </c>
      <c r="C250" s="8">
        <v>250</v>
      </c>
      <c r="D250" s="8">
        <v>220</v>
      </c>
      <c r="E250" s="9">
        <v>0.13500000000000001</v>
      </c>
      <c r="F250" s="24">
        <v>0.33750000000000002</v>
      </c>
      <c r="G250" s="27">
        <v>3500</v>
      </c>
      <c r="H250" s="27">
        <f>3500*(100%-10%)</f>
        <v>3150</v>
      </c>
      <c r="I250" s="27"/>
    </row>
    <row r="251" spans="1:9">
      <c r="A251" s="7" t="s">
        <v>331</v>
      </c>
      <c r="B251" s="8">
        <v>2460</v>
      </c>
      <c r="C251" s="8">
        <v>250</v>
      </c>
      <c r="D251" s="8">
        <v>220</v>
      </c>
      <c r="E251" s="9">
        <v>0.13500000000000001</v>
      </c>
      <c r="F251" s="24">
        <v>0.33750000000000002</v>
      </c>
      <c r="G251" s="27">
        <v>3800</v>
      </c>
      <c r="H251" s="27">
        <f>3800*(100%-10%)</f>
        <v>3420</v>
      </c>
      <c r="I251" s="27"/>
    </row>
    <row r="252" spans="1:9">
      <c r="A252" s="10" t="s">
        <v>332</v>
      </c>
      <c r="B252" s="4">
        <v>2720</v>
      </c>
      <c r="C252" s="4">
        <v>250</v>
      </c>
      <c r="D252" s="4">
        <v>220</v>
      </c>
      <c r="E252" s="5">
        <v>0.15</v>
      </c>
      <c r="F252" s="25">
        <v>0.375</v>
      </c>
      <c r="G252" s="27">
        <v>4420</v>
      </c>
      <c r="H252" s="27">
        <v>3980</v>
      </c>
      <c r="I252" s="27"/>
    </row>
    <row r="253" spans="1:9">
      <c r="A253" s="7" t="s">
        <v>333</v>
      </c>
      <c r="B253" s="8">
        <v>2720</v>
      </c>
      <c r="C253" s="8">
        <v>250</v>
      </c>
      <c r="D253" s="8">
        <v>220</v>
      </c>
      <c r="E253" s="9">
        <v>0.15</v>
      </c>
      <c r="F253" s="24">
        <v>0.375</v>
      </c>
      <c r="G253" s="27">
        <v>5010</v>
      </c>
      <c r="H253" s="27">
        <v>4510</v>
      </c>
      <c r="I253" s="27"/>
    </row>
    <row r="254" spans="1:9">
      <c r="A254" s="7" t="s">
        <v>334</v>
      </c>
      <c r="B254" s="8">
        <v>2980</v>
      </c>
      <c r="C254" s="8">
        <v>250</v>
      </c>
      <c r="D254" s="8">
        <v>220</v>
      </c>
      <c r="E254" s="9">
        <v>0.16400000000000001</v>
      </c>
      <c r="F254" s="24">
        <v>0.41000000000000003</v>
      </c>
      <c r="G254" s="27">
        <v>5410.08</v>
      </c>
      <c r="H254" s="27">
        <v>4870</v>
      </c>
      <c r="I254" s="27"/>
    </row>
    <row r="255" spans="1:9">
      <c r="A255" s="10" t="s">
        <v>335</v>
      </c>
      <c r="B255" s="4">
        <v>2980</v>
      </c>
      <c r="C255" s="4">
        <v>250</v>
      </c>
      <c r="D255" s="4">
        <v>220</v>
      </c>
      <c r="E255" s="5">
        <v>0.16700000000000001</v>
      </c>
      <c r="F255" s="25">
        <v>0.41750000000000004</v>
      </c>
      <c r="G255" s="27">
        <v>5120</v>
      </c>
      <c r="H255" s="27">
        <v>4610</v>
      </c>
      <c r="I255" s="27"/>
    </row>
    <row r="256" spans="1:9">
      <c r="A256" s="7" t="s">
        <v>336</v>
      </c>
      <c r="B256" s="8">
        <v>3110</v>
      </c>
      <c r="C256" s="8">
        <v>250</v>
      </c>
      <c r="D256" s="8">
        <v>220</v>
      </c>
      <c r="E256" s="9">
        <v>0.17104999999999998</v>
      </c>
      <c r="F256" s="24">
        <v>0.42762499999999992</v>
      </c>
      <c r="G256" s="27">
        <v>5950</v>
      </c>
      <c r="H256" s="27">
        <v>5360</v>
      </c>
      <c r="I256" s="27"/>
    </row>
    <row r="257" spans="1:9">
      <c r="A257" s="7" t="s">
        <v>337</v>
      </c>
      <c r="B257" s="8">
        <v>3370</v>
      </c>
      <c r="C257" s="8">
        <v>250</v>
      </c>
      <c r="D257" s="8">
        <v>220</v>
      </c>
      <c r="E257" s="9">
        <v>0.18534999999999999</v>
      </c>
      <c r="F257" s="24">
        <v>0.46337499999999998</v>
      </c>
      <c r="G257" s="27">
        <v>6000</v>
      </c>
      <c r="H257" s="27">
        <f>6000*(100%-10%)</f>
        <v>5400</v>
      </c>
      <c r="I257" s="27"/>
    </row>
    <row r="258" spans="1:9">
      <c r="A258" s="7" t="s">
        <v>338</v>
      </c>
      <c r="B258" s="8">
        <v>3630</v>
      </c>
      <c r="C258" s="8">
        <v>250</v>
      </c>
      <c r="D258" s="8">
        <v>220</v>
      </c>
      <c r="E258" s="9">
        <v>0.19964999999999999</v>
      </c>
      <c r="F258" s="24">
        <v>0.49912499999999999</v>
      </c>
      <c r="G258" s="27">
        <v>6850</v>
      </c>
      <c r="H258" s="27">
        <v>4630</v>
      </c>
      <c r="I258" s="27"/>
    </row>
    <row r="259" spans="1:9">
      <c r="A259" s="3" t="s">
        <v>178</v>
      </c>
      <c r="B259" s="4"/>
      <c r="C259" s="4"/>
      <c r="D259" s="4"/>
      <c r="E259" s="5"/>
      <c r="F259" s="25"/>
      <c r="G259" s="27"/>
      <c r="I259" s="27"/>
    </row>
    <row r="260" spans="1:9">
      <c r="A260" s="7" t="s">
        <v>179</v>
      </c>
      <c r="B260" s="8">
        <v>1420</v>
      </c>
      <c r="C260" s="8">
        <v>380</v>
      </c>
      <c r="D260" s="8">
        <v>55</v>
      </c>
      <c r="E260" s="9">
        <v>0.03</v>
      </c>
      <c r="F260" s="24">
        <v>7.1999999999999995E-2</v>
      </c>
      <c r="G260" s="27">
        <v>1450</v>
      </c>
      <c r="H260" s="27">
        <v>1310</v>
      </c>
      <c r="I260" s="27"/>
    </row>
    <row r="261" spans="1:9">
      <c r="A261" s="7" t="s">
        <v>180</v>
      </c>
      <c r="B261" s="8">
        <v>1420</v>
      </c>
      <c r="C261" s="8">
        <v>380</v>
      </c>
      <c r="D261" s="8">
        <v>140</v>
      </c>
      <c r="E261" s="9">
        <v>7.5544E-2</v>
      </c>
      <c r="F261" s="24">
        <v>0.18886</v>
      </c>
      <c r="G261" s="27">
        <v>1590</v>
      </c>
      <c r="H261" s="27">
        <v>1430</v>
      </c>
      <c r="I261" s="27"/>
    </row>
    <row r="262" spans="1:9">
      <c r="A262" s="7" t="s">
        <v>181</v>
      </c>
      <c r="B262" s="8">
        <v>1680</v>
      </c>
      <c r="C262" s="8">
        <v>380</v>
      </c>
      <c r="D262" s="8">
        <v>140</v>
      </c>
      <c r="E262" s="9">
        <v>8.8999999999999996E-2</v>
      </c>
      <c r="F262" s="24">
        <v>0.22249999999999998</v>
      </c>
      <c r="G262" s="27">
        <v>1910</v>
      </c>
      <c r="H262" s="27">
        <v>1720</v>
      </c>
      <c r="I262" s="27"/>
    </row>
    <row r="263" spans="1:9">
      <c r="A263" s="10" t="s">
        <v>182</v>
      </c>
      <c r="B263" s="4">
        <v>1810</v>
      </c>
      <c r="C263" s="4">
        <v>380</v>
      </c>
      <c r="D263" s="4">
        <v>140</v>
      </c>
      <c r="E263" s="5">
        <v>9.6000000000000002E-2</v>
      </c>
      <c r="F263" s="25">
        <v>0.24</v>
      </c>
      <c r="G263" s="27">
        <v>2220</v>
      </c>
      <c r="H263" s="27">
        <v>2000</v>
      </c>
      <c r="I263" s="27"/>
    </row>
    <row r="264" spans="1:9">
      <c r="A264" s="7" t="s">
        <v>183</v>
      </c>
      <c r="B264" s="8">
        <v>2070</v>
      </c>
      <c r="C264" s="8">
        <v>380</v>
      </c>
      <c r="D264" s="8">
        <v>140</v>
      </c>
      <c r="E264" s="9">
        <v>0.11</v>
      </c>
      <c r="F264" s="24">
        <v>0.27500000000000002</v>
      </c>
      <c r="G264" s="27">
        <v>2600</v>
      </c>
      <c r="H264" s="27">
        <f>2600*(100%-10%)</f>
        <v>2340</v>
      </c>
      <c r="I264" s="27"/>
    </row>
    <row r="265" spans="1:9">
      <c r="A265" s="7" t="s">
        <v>184</v>
      </c>
      <c r="B265" s="8">
        <v>2330</v>
      </c>
      <c r="C265" s="8">
        <v>380</v>
      </c>
      <c r="D265" s="8">
        <v>140</v>
      </c>
      <c r="E265" s="9">
        <v>0.124</v>
      </c>
      <c r="F265" s="24">
        <v>0.31</v>
      </c>
      <c r="G265" s="27">
        <v>2860</v>
      </c>
      <c r="H265" s="27">
        <v>2570</v>
      </c>
      <c r="I265" s="27"/>
    </row>
    <row r="266" spans="1:9">
      <c r="A266" s="10" t="s">
        <v>185</v>
      </c>
      <c r="B266" s="4">
        <v>2460</v>
      </c>
      <c r="C266" s="4">
        <v>380</v>
      </c>
      <c r="D266" s="4">
        <v>140</v>
      </c>
      <c r="E266" s="5">
        <v>0.13100000000000001</v>
      </c>
      <c r="F266" s="25">
        <v>0.32750000000000001</v>
      </c>
      <c r="G266" s="27">
        <v>2990</v>
      </c>
      <c r="H266" s="27">
        <v>2690</v>
      </c>
      <c r="I266" s="27"/>
    </row>
    <row r="267" spans="1:9">
      <c r="A267" s="7" t="s">
        <v>186</v>
      </c>
      <c r="B267" s="8">
        <v>1550</v>
      </c>
      <c r="C267" s="8">
        <v>380</v>
      </c>
      <c r="D267" s="8">
        <v>220</v>
      </c>
      <c r="E267" s="9">
        <v>0.13</v>
      </c>
      <c r="F267" s="24">
        <v>0.32500000000000001</v>
      </c>
      <c r="G267" s="27">
        <v>3480</v>
      </c>
      <c r="H267" s="27">
        <v>3130</v>
      </c>
      <c r="I267" s="27"/>
    </row>
    <row r="268" spans="1:9">
      <c r="A268" s="7" t="s">
        <v>187</v>
      </c>
      <c r="B268" s="8">
        <v>1810</v>
      </c>
      <c r="C268" s="8">
        <v>380</v>
      </c>
      <c r="D268" s="8">
        <v>220</v>
      </c>
      <c r="E268" s="9">
        <v>0.151</v>
      </c>
      <c r="F268" s="24">
        <v>0.3775</v>
      </c>
      <c r="G268" s="27">
        <v>4190</v>
      </c>
      <c r="H268" s="27">
        <v>3770</v>
      </c>
      <c r="I268" s="27"/>
    </row>
    <row r="269" spans="1:9">
      <c r="A269" s="10" t="s">
        <v>188</v>
      </c>
      <c r="B269" s="4">
        <v>2070</v>
      </c>
      <c r="C269" s="4">
        <v>380</v>
      </c>
      <c r="D269" s="4">
        <v>220</v>
      </c>
      <c r="E269" s="5">
        <v>0.17199999999999999</v>
      </c>
      <c r="F269" s="25">
        <v>0.42999999999999994</v>
      </c>
      <c r="G269" s="27">
        <v>5080</v>
      </c>
      <c r="H269" s="27">
        <v>4570</v>
      </c>
      <c r="I269" s="27"/>
    </row>
    <row r="270" spans="1:9">
      <c r="A270" s="7" t="s">
        <v>189</v>
      </c>
      <c r="B270" s="8">
        <v>2720</v>
      </c>
      <c r="C270" s="8">
        <v>380</v>
      </c>
      <c r="D270" s="8">
        <v>220</v>
      </c>
      <c r="E270" s="9">
        <v>0.22700000000000001</v>
      </c>
      <c r="F270" s="24">
        <v>0.5675</v>
      </c>
      <c r="G270" s="27">
        <v>7440</v>
      </c>
      <c r="H270" s="27">
        <v>6700</v>
      </c>
      <c r="I270" s="27"/>
    </row>
    <row r="271" spans="1:9">
      <c r="A271" s="7" t="s">
        <v>190</v>
      </c>
      <c r="B271" s="8">
        <v>2980</v>
      </c>
      <c r="C271" s="8">
        <v>380</v>
      </c>
      <c r="D271" s="8">
        <v>220</v>
      </c>
      <c r="E271" s="9">
        <v>0.249</v>
      </c>
      <c r="F271" s="24">
        <v>0.62250000000000005</v>
      </c>
      <c r="G271" s="27">
        <v>5240</v>
      </c>
      <c r="H271" s="27">
        <v>4720</v>
      </c>
      <c r="I271" s="27"/>
    </row>
    <row r="272" spans="1:9">
      <c r="A272" s="3" t="s">
        <v>191</v>
      </c>
      <c r="B272" s="4"/>
      <c r="C272" s="4"/>
      <c r="D272" s="4"/>
      <c r="E272" s="17"/>
      <c r="F272" s="25"/>
      <c r="G272" s="27"/>
      <c r="I272" s="27"/>
    </row>
    <row r="273" spans="1:10">
      <c r="A273" s="7" t="s">
        <v>192</v>
      </c>
      <c r="B273" s="8"/>
      <c r="C273" s="8"/>
      <c r="D273" s="8">
        <v>150</v>
      </c>
      <c r="E273" s="9">
        <v>0.33500000000000002</v>
      </c>
      <c r="F273" s="24">
        <v>0.83750000000000002</v>
      </c>
      <c r="G273" s="27">
        <v>4300</v>
      </c>
      <c r="H273" s="27">
        <v>4300</v>
      </c>
      <c r="I273" s="27"/>
    </row>
    <row r="274" spans="1:10">
      <c r="A274" s="7" t="s">
        <v>193</v>
      </c>
      <c r="B274" s="8"/>
      <c r="C274" s="8"/>
      <c r="D274" s="8">
        <v>160</v>
      </c>
      <c r="E274" s="9">
        <v>0.61</v>
      </c>
      <c r="F274" s="24">
        <v>1.5249999999999999</v>
      </c>
      <c r="G274" s="27">
        <v>6900</v>
      </c>
      <c r="H274" s="27">
        <v>6900</v>
      </c>
      <c r="I274" s="27"/>
    </row>
    <row r="275" spans="1:10">
      <c r="A275" s="7" t="s">
        <v>194</v>
      </c>
      <c r="B275" s="8"/>
      <c r="C275" s="8"/>
      <c r="D275" s="8">
        <v>120</v>
      </c>
      <c r="E275" s="9">
        <v>0.59</v>
      </c>
      <c r="F275" s="24">
        <v>1.4749999999999999</v>
      </c>
      <c r="G275" s="27">
        <v>9200</v>
      </c>
      <c r="H275" s="27">
        <v>9200</v>
      </c>
      <c r="I275" s="27"/>
    </row>
    <row r="276" spans="1:10">
      <c r="A276" s="3" t="s">
        <v>195</v>
      </c>
      <c r="B276" s="4"/>
      <c r="C276" s="4"/>
      <c r="D276" s="4"/>
      <c r="E276" s="17"/>
      <c r="F276" s="25"/>
      <c r="G276" s="27"/>
      <c r="I276" s="27"/>
    </row>
    <row r="277" spans="1:10">
      <c r="A277" s="7" t="s">
        <v>196</v>
      </c>
      <c r="B277" s="8"/>
      <c r="C277" s="8">
        <v>700</v>
      </c>
      <c r="D277" s="8">
        <v>300</v>
      </c>
      <c r="E277" s="9">
        <v>0.12</v>
      </c>
      <c r="F277" s="24">
        <v>0.3</v>
      </c>
      <c r="G277" s="27">
        <v>2000</v>
      </c>
      <c r="H277" s="27">
        <v>2000</v>
      </c>
      <c r="I277" s="27"/>
    </row>
    <row r="278" spans="1:10">
      <c r="A278" s="7" t="s">
        <v>197</v>
      </c>
      <c r="B278" s="8"/>
      <c r="C278" s="8">
        <v>700</v>
      </c>
      <c r="D278" s="8">
        <v>600</v>
      </c>
      <c r="E278" s="9">
        <v>0.14000000000000001</v>
      </c>
      <c r="F278" s="24">
        <v>0.35000000000000003</v>
      </c>
      <c r="G278" s="27">
        <v>3000</v>
      </c>
      <c r="H278" s="27">
        <v>3000</v>
      </c>
      <c r="I278" s="27"/>
    </row>
    <row r="279" spans="1:10">
      <c r="A279" s="10" t="s">
        <v>198</v>
      </c>
      <c r="B279" s="4"/>
      <c r="C279" s="4">
        <v>700</v>
      </c>
      <c r="D279" s="4">
        <v>900</v>
      </c>
      <c r="E279" s="5">
        <v>0.17699999999999999</v>
      </c>
      <c r="F279" s="25">
        <v>0.4425</v>
      </c>
      <c r="G279" s="27">
        <v>3250</v>
      </c>
      <c r="H279" s="27">
        <v>3250</v>
      </c>
      <c r="I279" s="27"/>
    </row>
    <row r="280" spans="1:10">
      <c r="A280" s="7" t="s">
        <v>199</v>
      </c>
      <c r="B280" s="8"/>
      <c r="C280" s="8">
        <v>1000</v>
      </c>
      <c r="D280" s="8">
        <v>600</v>
      </c>
      <c r="E280" s="9">
        <v>0.215</v>
      </c>
      <c r="F280" s="24">
        <v>0.53749999999999998</v>
      </c>
      <c r="G280" s="27">
        <v>4150</v>
      </c>
      <c r="H280" s="27">
        <v>4150</v>
      </c>
      <c r="I280" s="27"/>
    </row>
    <row r="281" spans="1:10">
      <c r="A281" s="7" t="s">
        <v>200</v>
      </c>
      <c r="B281" s="8"/>
      <c r="C281" s="8">
        <v>1000</v>
      </c>
      <c r="D281" s="8">
        <v>900</v>
      </c>
      <c r="E281" s="9">
        <v>0.33700000000000002</v>
      </c>
      <c r="F281" s="24">
        <v>0.84250000000000003</v>
      </c>
      <c r="G281" s="27">
        <v>4600</v>
      </c>
      <c r="H281" s="27">
        <v>4600</v>
      </c>
      <c r="I281" s="27"/>
    </row>
    <row r="282" spans="1:10">
      <c r="A282" s="10" t="s">
        <v>201</v>
      </c>
      <c r="B282" s="4"/>
      <c r="C282" s="4">
        <v>1500</v>
      </c>
      <c r="D282" s="4">
        <v>600</v>
      </c>
      <c r="E282" s="5">
        <v>0.27500000000000002</v>
      </c>
      <c r="F282" s="25">
        <v>0.6875</v>
      </c>
      <c r="G282" s="27">
        <v>6100</v>
      </c>
      <c r="H282" s="27">
        <v>6100</v>
      </c>
      <c r="I282" s="27"/>
      <c r="J282" t="s">
        <v>339</v>
      </c>
    </row>
    <row r="283" spans="1:10">
      <c r="A283" s="7" t="s">
        <v>202</v>
      </c>
      <c r="B283" s="8"/>
      <c r="C283" s="8">
        <v>1500</v>
      </c>
      <c r="D283" s="8">
        <v>900</v>
      </c>
      <c r="E283" s="9">
        <v>0.442</v>
      </c>
      <c r="F283" s="24">
        <v>1.105</v>
      </c>
      <c r="G283" s="27">
        <v>6900</v>
      </c>
      <c r="H283" s="27">
        <v>6900</v>
      </c>
      <c r="I283" s="27"/>
    </row>
    <row r="284" spans="1:10">
      <c r="A284" s="7" t="s">
        <v>203</v>
      </c>
      <c r="B284" s="8"/>
      <c r="C284" s="8">
        <v>2000</v>
      </c>
      <c r="D284" s="8">
        <v>600</v>
      </c>
      <c r="E284" s="9">
        <v>0.40100000000000002</v>
      </c>
      <c r="F284" s="24">
        <v>1.0024999999999999</v>
      </c>
      <c r="G284" s="27">
        <v>8400</v>
      </c>
      <c r="H284" s="27">
        <v>8400</v>
      </c>
      <c r="I284" s="27"/>
    </row>
    <row r="285" spans="1:10">
      <c r="A285" s="10" t="s">
        <v>204</v>
      </c>
      <c r="B285" s="4"/>
      <c r="C285" s="4">
        <v>2000</v>
      </c>
      <c r="D285" s="4">
        <v>900</v>
      </c>
      <c r="E285" s="5">
        <v>0.63600000000000001</v>
      </c>
      <c r="F285" s="25">
        <v>1.59</v>
      </c>
      <c r="G285" s="27">
        <v>9200</v>
      </c>
      <c r="H285" s="27">
        <v>9200</v>
      </c>
      <c r="I285" s="27"/>
    </row>
    <row r="286" spans="1:10">
      <c r="A286" s="3" t="s">
        <v>205</v>
      </c>
      <c r="B286" s="4"/>
      <c r="C286" s="4"/>
      <c r="D286" s="4"/>
      <c r="E286" s="17"/>
      <c r="F286" s="25"/>
      <c r="G286" s="27"/>
      <c r="I286" s="27"/>
    </row>
    <row r="287" spans="1:10">
      <c r="A287" s="7" t="s">
        <v>206</v>
      </c>
      <c r="B287" s="8"/>
      <c r="C287" s="8"/>
      <c r="D287" s="8">
        <v>150</v>
      </c>
      <c r="E287" s="9">
        <v>0.1</v>
      </c>
      <c r="F287" s="24">
        <f>E287*2.5</f>
        <v>0.25</v>
      </c>
      <c r="G287" s="27">
        <v>4260</v>
      </c>
      <c r="H287" s="27">
        <v>4260</v>
      </c>
      <c r="I287" s="27"/>
    </row>
    <row r="288" spans="1:10">
      <c r="A288" s="7" t="s">
        <v>207</v>
      </c>
      <c r="B288" s="8"/>
      <c r="C288" s="8"/>
      <c r="D288" s="8">
        <v>150</v>
      </c>
      <c r="E288" s="9">
        <v>0.27</v>
      </c>
      <c r="F288" s="24">
        <f t="shared" ref="F288:F290" si="2">E288*2.5</f>
        <v>0.67500000000000004</v>
      </c>
      <c r="G288" s="27">
        <v>6900</v>
      </c>
      <c r="H288" s="27">
        <v>6900</v>
      </c>
      <c r="I288" s="27"/>
    </row>
    <row r="289" spans="1:11">
      <c r="A289" s="10" t="s">
        <v>208</v>
      </c>
      <c r="B289" s="4"/>
      <c r="C289" s="4"/>
      <c r="D289" s="4">
        <v>150</v>
      </c>
      <c r="E289" s="5">
        <v>0.27</v>
      </c>
      <c r="F289" s="25">
        <f t="shared" si="2"/>
        <v>0.67500000000000004</v>
      </c>
      <c r="G289" s="27">
        <v>7590</v>
      </c>
      <c r="H289" s="27">
        <v>7590</v>
      </c>
      <c r="I289" s="27"/>
    </row>
    <row r="290" spans="1:11">
      <c r="A290" s="28" t="s">
        <v>209</v>
      </c>
      <c r="B290" s="29"/>
      <c r="C290" s="29"/>
      <c r="D290" s="29">
        <v>160</v>
      </c>
      <c r="E290" s="30">
        <v>0.51</v>
      </c>
      <c r="F290" s="31">
        <f t="shared" si="2"/>
        <v>1.2749999999999999</v>
      </c>
      <c r="G290" s="27">
        <v>9200</v>
      </c>
      <c r="H290" s="27">
        <v>9200</v>
      </c>
      <c r="I290" s="27"/>
    </row>
    <row r="291" spans="1:11">
      <c r="A291" s="7" t="s">
        <v>210</v>
      </c>
      <c r="B291" s="8"/>
      <c r="C291" s="8"/>
      <c r="D291" s="8">
        <v>160</v>
      </c>
      <c r="E291" s="9">
        <v>0.51</v>
      </c>
      <c r="F291" s="24">
        <f t="shared" ref="F291:F334" si="3">E291*2.5</f>
        <v>1.2749999999999999</v>
      </c>
      <c r="G291" s="27">
        <v>9890</v>
      </c>
      <c r="H291" s="27">
        <v>9890</v>
      </c>
      <c r="I291" s="27"/>
    </row>
    <row r="292" spans="1:11">
      <c r="A292" s="3" t="s">
        <v>211</v>
      </c>
      <c r="B292" s="4"/>
      <c r="C292" s="4"/>
      <c r="D292" s="4"/>
      <c r="E292" s="17"/>
      <c r="F292" s="25"/>
      <c r="G292" s="27"/>
      <c r="I292" s="27"/>
    </row>
    <row r="293" spans="1:11">
      <c r="A293" s="7" t="s">
        <v>212</v>
      </c>
      <c r="B293" s="8">
        <v>1050</v>
      </c>
      <c r="C293" s="8">
        <v>330</v>
      </c>
      <c r="D293" s="8">
        <v>145</v>
      </c>
      <c r="E293" s="9">
        <v>4.5999999999999999E-2</v>
      </c>
      <c r="F293" s="24">
        <v>0.11499999999999999</v>
      </c>
      <c r="G293" s="27">
        <f>933.504*(100%+8%)</f>
        <v>1008.1843200000001</v>
      </c>
      <c r="H293" s="27">
        <f>820*(100%+8%)</f>
        <v>885.6</v>
      </c>
      <c r="I293" s="27"/>
      <c r="K293" s="38"/>
    </row>
    <row r="294" spans="1:11">
      <c r="A294" s="7" t="s">
        <v>213</v>
      </c>
      <c r="B294" s="8">
        <v>1050</v>
      </c>
      <c r="C294" s="8">
        <v>330</v>
      </c>
      <c r="D294" s="8">
        <v>145</v>
      </c>
      <c r="E294" s="9">
        <v>4.5999999999999999E-2</v>
      </c>
      <c r="F294" s="24">
        <v>0.11499999999999999</v>
      </c>
      <c r="G294" s="27">
        <f>1039.584*(100%+8%)</f>
        <v>1122.7507200000002</v>
      </c>
      <c r="H294" s="27">
        <f>910.43568*(100%+8%)</f>
        <v>983.27053440000009</v>
      </c>
      <c r="I294" s="27"/>
    </row>
    <row r="295" spans="1:11">
      <c r="A295" s="10" t="s">
        <v>214</v>
      </c>
      <c r="B295" s="4">
        <v>1050</v>
      </c>
      <c r="C295" s="4">
        <v>330</v>
      </c>
      <c r="D295" s="4">
        <v>145</v>
      </c>
      <c r="E295" s="5">
        <v>4.5999999999999999E-2</v>
      </c>
      <c r="F295" s="25">
        <v>0.11499999999999999</v>
      </c>
      <c r="G295" s="27">
        <f>1145.664*(100%+8%)</f>
        <v>1237.3171200000002</v>
      </c>
      <c r="H295" s="27">
        <f>1000*(100%+8%)</f>
        <v>1080</v>
      </c>
      <c r="I295" s="27"/>
    </row>
    <row r="296" spans="1:11">
      <c r="A296" s="7" t="s">
        <v>215</v>
      </c>
      <c r="B296" s="8">
        <v>1200</v>
      </c>
      <c r="C296" s="8">
        <v>330</v>
      </c>
      <c r="D296" s="8">
        <v>145</v>
      </c>
      <c r="E296" s="9">
        <v>5.2999999999999999E-2</v>
      </c>
      <c r="F296" s="24">
        <v>0.13250000000000001</v>
      </c>
      <c r="G296" s="27">
        <f>1103.232*(100%+8%)</f>
        <v>1191.49056</v>
      </c>
      <c r="H296" s="27">
        <f>970*(100%+8%)</f>
        <v>1047.6000000000001</v>
      </c>
      <c r="I296" s="27"/>
    </row>
    <row r="297" spans="1:11">
      <c r="A297" s="7" t="s">
        <v>216</v>
      </c>
      <c r="B297" s="8">
        <v>1200</v>
      </c>
      <c r="C297" s="8">
        <v>330</v>
      </c>
      <c r="D297" s="8">
        <v>145</v>
      </c>
      <c r="E297" s="9">
        <v>5.2999999999999999E-2</v>
      </c>
      <c r="F297" s="24">
        <v>0.13250000000000001</v>
      </c>
      <c r="G297" s="27">
        <f>1188.096*(100%+8%)</f>
        <v>1283.1436800000004</v>
      </c>
      <c r="H297" s="27">
        <f>1040.49792*(100%+8%)</f>
        <v>1123.7377536000001</v>
      </c>
      <c r="I297" s="27"/>
    </row>
    <row r="298" spans="1:11">
      <c r="A298" s="10" t="s">
        <v>217</v>
      </c>
      <c r="B298" s="4">
        <v>1200</v>
      </c>
      <c r="C298" s="4">
        <v>330</v>
      </c>
      <c r="D298" s="4">
        <v>145</v>
      </c>
      <c r="E298" s="5">
        <v>5.2999999999999999E-2</v>
      </c>
      <c r="F298" s="25">
        <v>0.13250000000000001</v>
      </c>
      <c r="G298" s="27">
        <f>1336.608*(100%+8%)</f>
        <v>1443.5366400000003</v>
      </c>
      <c r="H298" s="27">
        <f>1170*(100%+8%)</f>
        <v>1263.6000000000001</v>
      </c>
      <c r="I298" s="27"/>
    </row>
    <row r="299" spans="1:11">
      <c r="A299" s="7" t="s">
        <v>218</v>
      </c>
      <c r="B299" s="8">
        <v>1400</v>
      </c>
      <c r="C299" s="8">
        <v>330</v>
      </c>
      <c r="D299" s="8">
        <v>145</v>
      </c>
      <c r="E299" s="9">
        <v>6.4000000000000001E-2</v>
      </c>
      <c r="F299" s="24">
        <v>0.16</v>
      </c>
      <c r="G299" s="27">
        <f>1326*(100%+8%)</f>
        <v>1432.0800000000002</v>
      </c>
      <c r="H299" s="27">
        <f>1160*(100%+8%)</f>
        <v>1252.8000000000002</v>
      </c>
      <c r="I299" s="27"/>
    </row>
    <row r="300" spans="1:11">
      <c r="A300" s="7" t="s">
        <v>219</v>
      </c>
      <c r="B300" s="8">
        <v>1400</v>
      </c>
      <c r="C300" s="8">
        <v>330</v>
      </c>
      <c r="D300" s="8">
        <v>145</v>
      </c>
      <c r="E300" s="9">
        <v>6.4000000000000001E-2</v>
      </c>
      <c r="F300" s="24">
        <v>0.16</v>
      </c>
      <c r="G300" s="27">
        <f>1432.08*(100%+8%)</f>
        <v>1546.6464000000003</v>
      </c>
      <c r="H300" s="27">
        <f>1255*(100%+8%)</f>
        <v>1355.4</v>
      </c>
      <c r="I300" s="27"/>
    </row>
    <row r="301" spans="1:11">
      <c r="A301" s="10" t="s">
        <v>220</v>
      </c>
      <c r="B301" s="4">
        <v>1400</v>
      </c>
      <c r="C301" s="4">
        <v>330</v>
      </c>
      <c r="D301" s="4">
        <v>145</v>
      </c>
      <c r="E301" s="5">
        <v>6.4000000000000001E-2</v>
      </c>
      <c r="F301" s="25">
        <v>0.16</v>
      </c>
      <c r="G301" s="27">
        <f>1516.944*(100%+8%)</f>
        <v>1638.2995200000005</v>
      </c>
      <c r="H301" s="27">
        <f>1330*(100%+8%)</f>
        <v>1436.4</v>
      </c>
      <c r="I301" s="27"/>
    </row>
    <row r="302" spans="1:11">
      <c r="A302" s="7" t="s">
        <v>221</v>
      </c>
      <c r="B302" s="8">
        <v>1500</v>
      </c>
      <c r="C302" s="8">
        <v>330</v>
      </c>
      <c r="D302" s="8">
        <v>145</v>
      </c>
      <c r="E302" s="9">
        <v>6.6000000000000003E-2</v>
      </c>
      <c r="F302" s="24">
        <v>0.16500000000000001</v>
      </c>
      <c r="G302" s="27">
        <f>1368.432*(100%+8%)</f>
        <v>1477.9065600000001</v>
      </c>
      <c r="H302" s="27">
        <f>1200*(100%+8%)</f>
        <v>1296</v>
      </c>
      <c r="I302" s="27"/>
    </row>
    <row r="303" spans="1:11">
      <c r="A303" s="7" t="s">
        <v>222</v>
      </c>
      <c r="B303" s="8">
        <v>1500</v>
      </c>
      <c r="C303" s="8">
        <v>330</v>
      </c>
      <c r="D303" s="8">
        <v>145</v>
      </c>
      <c r="E303" s="9">
        <v>6.6000000000000003E-2</v>
      </c>
      <c r="F303" s="24">
        <v>0.16500000000000001</v>
      </c>
      <c r="G303" s="27">
        <f>1453.296*(100%+8%)</f>
        <v>1569.5596800000001</v>
      </c>
      <c r="H303" s="27">
        <f>1275*(100%+8%)</f>
        <v>1377</v>
      </c>
      <c r="I303" s="27"/>
    </row>
    <row r="304" spans="1:11">
      <c r="A304" s="7" t="s">
        <v>223</v>
      </c>
      <c r="B304" s="8">
        <v>1400</v>
      </c>
      <c r="C304" s="8">
        <v>330</v>
      </c>
      <c r="D304" s="8">
        <v>145</v>
      </c>
      <c r="E304" s="9">
        <v>6.4000000000000001E-2</v>
      </c>
      <c r="F304" s="24">
        <v>0.16</v>
      </c>
      <c r="G304" s="27">
        <f>1516.944*(100%+8%)</f>
        <v>1638.2995200000005</v>
      </c>
      <c r="H304" s="27">
        <f>1330*(100%+8%)</f>
        <v>1436.4</v>
      </c>
      <c r="I304" s="27"/>
    </row>
    <row r="305" spans="1:9">
      <c r="A305" s="3" t="s">
        <v>224</v>
      </c>
      <c r="B305" s="4"/>
      <c r="C305" s="4"/>
      <c r="D305" s="4"/>
      <c r="E305" s="5"/>
      <c r="F305" s="25"/>
      <c r="G305" s="27"/>
      <c r="I305" s="27"/>
    </row>
    <row r="306" spans="1:9">
      <c r="A306" s="7" t="s">
        <v>225</v>
      </c>
      <c r="B306" s="8">
        <v>5650</v>
      </c>
      <c r="C306" s="8">
        <v>1150</v>
      </c>
      <c r="D306" s="8">
        <v>1500</v>
      </c>
      <c r="E306" s="9">
        <v>0.95</v>
      </c>
      <c r="F306" s="24">
        <f t="shared" si="3"/>
        <v>2.375</v>
      </c>
      <c r="G306" s="27">
        <f>29278.08*(100%+8%)</f>
        <v>31620.326400000005</v>
      </c>
      <c r="H306" s="27">
        <v>31620</v>
      </c>
      <c r="I306" s="27"/>
    </row>
    <row r="307" spans="1:9">
      <c r="A307" s="7" t="s">
        <v>226</v>
      </c>
      <c r="B307" s="8">
        <v>5650</v>
      </c>
      <c r="C307" s="8">
        <v>1150</v>
      </c>
      <c r="D307" s="8">
        <v>1500</v>
      </c>
      <c r="E307" s="9">
        <v>0.95</v>
      </c>
      <c r="F307" s="24">
        <f t="shared" si="3"/>
        <v>2.375</v>
      </c>
      <c r="G307" s="27">
        <v>32900</v>
      </c>
      <c r="H307" s="27">
        <v>32900</v>
      </c>
      <c r="I307" s="27"/>
    </row>
    <row r="308" spans="1:9">
      <c r="A308" s="7" t="s">
        <v>227</v>
      </c>
      <c r="B308" s="8">
        <v>5650</v>
      </c>
      <c r="C308" s="8">
        <v>1150</v>
      </c>
      <c r="D308" s="8">
        <v>1500</v>
      </c>
      <c r="E308" s="9">
        <v>0.95</v>
      </c>
      <c r="F308" s="24">
        <f t="shared" si="3"/>
        <v>2.375</v>
      </c>
      <c r="G308" s="27">
        <v>34200</v>
      </c>
      <c r="H308" s="27">
        <v>34200</v>
      </c>
      <c r="I308" s="27"/>
    </row>
    <row r="309" spans="1:9">
      <c r="A309" s="7" t="s">
        <v>228</v>
      </c>
      <c r="B309" s="8">
        <v>5650</v>
      </c>
      <c r="C309" s="8">
        <v>1150</v>
      </c>
      <c r="D309" s="8">
        <v>1500</v>
      </c>
      <c r="E309" s="9">
        <v>0.95</v>
      </c>
      <c r="F309" s="24">
        <f t="shared" si="3"/>
        <v>2.375</v>
      </c>
      <c r="G309" s="27">
        <v>35600</v>
      </c>
      <c r="H309" s="27">
        <v>35600</v>
      </c>
      <c r="I309" s="27"/>
    </row>
    <row r="310" spans="1:9">
      <c r="A310" s="3" t="s">
        <v>229</v>
      </c>
      <c r="B310" s="4"/>
      <c r="C310" s="4"/>
      <c r="D310" s="4"/>
      <c r="E310" s="17"/>
      <c r="F310" s="25"/>
      <c r="G310" s="27"/>
      <c r="I310" s="27"/>
    </row>
    <row r="311" spans="1:9">
      <c r="A311" s="7" t="s">
        <v>230</v>
      </c>
      <c r="B311" s="8">
        <v>5770</v>
      </c>
      <c r="C311" s="8">
        <v>1150</v>
      </c>
      <c r="D311" s="8">
        <v>1400</v>
      </c>
      <c r="E311" s="9">
        <v>0.876</v>
      </c>
      <c r="F311" s="24">
        <f t="shared" si="3"/>
        <v>2.19</v>
      </c>
      <c r="G311" s="27">
        <v>31000</v>
      </c>
      <c r="H311" s="27">
        <v>31000</v>
      </c>
      <c r="I311" s="27"/>
    </row>
    <row r="312" spans="1:9">
      <c r="A312" s="7" t="s">
        <v>231</v>
      </c>
      <c r="B312" s="8">
        <v>5770</v>
      </c>
      <c r="C312" s="8">
        <v>1150</v>
      </c>
      <c r="D312" s="8">
        <v>1650</v>
      </c>
      <c r="E312" s="9">
        <v>0.91500000000000004</v>
      </c>
      <c r="F312" s="24">
        <f t="shared" si="3"/>
        <v>2.2875000000000001</v>
      </c>
      <c r="G312" s="27">
        <v>33000</v>
      </c>
      <c r="H312" s="27">
        <v>33000</v>
      </c>
      <c r="I312" s="27"/>
    </row>
    <row r="313" spans="1:9">
      <c r="A313" s="3" t="s">
        <v>232</v>
      </c>
      <c r="B313" s="4"/>
      <c r="C313" s="4"/>
      <c r="D313" s="4"/>
      <c r="E313" s="17"/>
      <c r="F313" s="25"/>
      <c r="G313" s="27"/>
      <c r="I313" s="27"/>
    </row>
    <row r="314" spans="1:9">
      <c r="A314" s="7" t="s">
        <v>233</v>
      </c>
      <c r="B314" s="8">
        <v>3160</v>
      </c>
      <c r="C314" s="8">
        <v>1150</v>
      </c>
      <c r="D314" s="8">
        <v>1500</v>
      </c>
      <c r="E314" s="9">
        <v>0.66</v>
      </c>
      <c r="F314" s="24">
        <f t="shared" si="3"/>
        <v>1.6500000000000001</v>
      </c>
      <c r="G314" s="27">
        <v>27000</v>
      </c>
      <c r="H314" s="27">
        <v>27000</v>
      </c>
      <c r="I314" s="27"/>
    </row>
    <row r="315" spans="1:9">
      <c r="A315" s="3" t="s">
        <v>234</v>
      </c>
      <c r="B315" s="4"/>
      <c r="C315" s="4"/>
      <c r="D315" s="4"/>
      <c r="E315" s="5"/>
      <c r="F315" s="25"/>
      <c r="G315" s="27"/>
      <c r="I315" s="27"/>
    </row>
    <row r="316" spans="1:9">
      <c r="A316" s="7" t="s">
        <v>235</v>
      </c>
      <c r="B316" s="8">
        <v>3000</v>
      </c>
      <c r="C316" s="8">
        <v>1750</v>
      </c>
      <c r="D316" s="8">
        <v>170</v>
      </c>
      <c r="E316" s="9">
        <v>0.88</v>
      </c>
      <c r="F316" s="24">
        <f t="shared" si="3"/>
        <v>2.2000000000000002</v>
      </c>
      <c r="G316" s="27">
        <v>18500</v>
      </c>
      <c r="H316" s="27">
        <v>16650</v>
      </c>
      <c r="I316" s="27"/>
    </row>
    <row r="317" spans="1:9">
      <c r="A317" s="7" t="s">
        <v>236</v>
      </c>
      <c r="B317" s="8">
        <v>3000</v>
      </c>
      <c r="C317" s="8">
        <v>1750</v>
      </c>
      <c r="D317" s="8">
        <v>170</v>
      </c>
      <c r="E317" s="9">
        <v>0.88</v>
      </c>
      <c r="F317" s="24">
        <f t="shared" si="3"/>
        <v>2.2000000000000002</v>
      </c>
      <c r="G317" s="27">
        <v>20400</v>
      </c>
      <c r="H317" s="27">
        <v>18360</v>
      </c>
      <c r="I317" s="27"/>
    </row>
    <row r="318" spans="1:9">
      <c r="A318" s="7" t="s">
        <v>237</v>
      </c>
      <c r="B318" s="8">
        <v>3000</v>
      </c>
      <c r="C318" s="8">
        <v>1750</v>
      </c>
      <c r="D318" s="8">
        <v>170</v>
      </c>
      <c r="E318" s="9">
        <v>0.88</v>
      </c>
      <c r="F318" s="24">
        <f t="shared" si="3"/>
        <v>2.2000000000000002</v>
      </c>
      <c r="G318" s="27">
        <v>16700</v>
      </c>
      <c r="H318" s="27">
        <v>15030</v>
      </c>
      <c r="I318" s="27"/>
    </row>
    <row r="319" spans="1:9">
      <c r="A319" s="7" t="s">
        <v>238</v>
      </c>
      <c r="B319" s="8">
        <v>3000</v>
      </c>
      <c r="C319" s="8">
        <v>1750</v>
      </c>
      <c r="D319" s="8">
        <v>170</v>
      </c>
      <c r="E319" s="9">
        <v>0.88</v>
      </c>
      <c r="F319" s="24">
        <f t="shared" si="3"/>
        <v>2.2000000000000002</v>
      </c>
      <c r="G319" s="27">
        <v>17300</v>
      </c>
      <c r="H319" s="27">
        <v>15570</v>
      </c>
      <c r="I319" s="27"/>
    </row>
    <row r="320" spans="1:9">
      <c r="A320" s="3" t="s">
        <v>239</v>
      </c>
      <c r="B320" s="4"/>
      <c r="C320" s="4"/>
      <c r="D320" s="4"/>
      <c r="E320" s="5"/>
      <c r="F320" s="25"/>
      <c r="G320" s="27"/>
      <c r="I320" s="27"/>
    </row>
    <row r="321" spans="1:9">
      <c r="A321" s="7" t="s">
        <v>240</v>
      </c>
      <c r="B321" s="8">
        <v>6000</v>
      </c>
      <c r="C321" s="8">
        <v>2000</v>
      </c>
      <c r="D321" s="8">
        <v>140</v>
      </c>
      <c r="E321" s="9">
        <v>1.68</v>
      </c>
      <c r="F321" s="24">
        <f t="shared" si="3"/>
        <v>4.2</v>
      </c>
      <c r="G321" s="27">
        <v>34000</v>
      </c>
      <c r="H321">
        <v>31000</v>
      </c>
      <c r="I321" s="27"/>
    </row>
    <row r="322" spans="1:9">
      <c r="A322" s="3" t="s">
        <v>241</v>
      </c>
      <c r="B322" s="4"/>
      <c r="C322" s="4"/>
      <c r="D322" s="4"/>
      <c r="E322" s="5"/>
      <c r="F322" s="25"/>
      <c r="G322" s="27"/>
      <c r="I322" s="27"/>
    </row>
    <row r="323" spans="1:9">
      <c r="A323" s="7" t="s">
        <v>242</v>
      </c>
      <c r="B323" s="8">
        <v>6000</v>
      </c>
      <c r="C323" s="8">
        <v>2000</v>
      </c>
      <c r="D323" s="8">
        <v>140</v>
      </c>
      <c r="E323" s="9">
        <v>1.68</v>
      </c>
      <c r="F323" s="24">
        <f>E323*2.5</f>
        <v>4.2</v>
      </c>
      <c r="G323" s="27">
        <v>37000</v>
      </c>
      <c r="H323">
        <v>34500</v>
      </c>
      <c r="I323" s="27"/>
    </row>
    <row r="324" spans="1:9">
      <c r="A324" s="3" t="s">
        <v>243</v>
      </c>
      <c r="B324" s="4"/>
      <c r="C324" s="4"/>
      <c r="D324" s="4"/>
      <c r="E324" s="5"/>
      <c r="F324" s="25"/>
      <c r="G324" s="27"/>
      <c r="I324" s="27"/>
    </row>
    <row r="325" spans="1:9">
      <c r="A325" s="7" t="s">
        <v>244</v>
      </c>
      <c r="B325" s="8">
        <v>2780</v>
      </c>
      <c r="C325" s="8">
        <v>120</v>
      </c>
      <c r="D325" s="8">
        <v>300</v>
      </c>
      <c r="E325" s="9">
        <v>0.1</v>
      </c>
      <c r="F325" s="24">
        <f t="shared" si="3"/>
        <v>0.25</v>
      </c>
      <c r="G325" s="27">
        <v>5400</v>
      </c>
      <c r="H325" s="27">
        <v>4900</v>
      </c>
      <c r="I325" s="27"/>
    </row>
    <row r="326" spans="1:9">
      <c r="A326" s="7" t="s">
        <v>245</v>
      </c>
      <c r="B326" s="8">
        <v>3180</v>
      </c>
      <c r="C326" s="8">
        <v>120</v>
      </c>
      <c r="D326" s="8">
        <v>400</v>
      </c>
      <c r="E326" s="9">
        <v>0.152</v>
      </c>
      <c r="F326" s="24">
        <f t="shared" si="3"/>
        <v>0.38</v>
      </c>
      <c r="G326" s="27">
        <v>6600</v>
      </c>
      <c r="H326" s="27">
        <v>5940</v>
      </c>
      <c r="I326" s="27"/>
    </row>
    <row r="327" spans="1:9">
      <c r="A327" s="7" t="s">
        <v>246</v>
      </c>
      <c r="B327" s="8">
        <v>3580</v>
      </c>
      <c r="C327" s="8">
        <v>120</v>
      </c>
      <c r="D327" s="8">
        <v>400</v>
      </c>
      <c r="E327" s="9">
        <v>0.17</v>
      </c>
      <c r="F327" s="24">
        <f t="shared" si="3"/>
        <v>0.42500000000000004</v>
      </c>
      <c r="G327" s="27">
        <v>9000</v>
      </c>
      <c r="H327" s="27">
        <v>8100</v>
      </c>
      <c r="I327" s="27"/>
    </row>
    <row r="328" spans="1:9">
      <c r="A328" s="7" t="s">
        <v>247</v>
      </c>
      <c r="B328" s="8">
        <v>5980</v>
      </c>
      <c r="C328" s="8">
        <v>200</v>
      </c>
      <c r="D328" s="8">
        <v>500</v>
      </c>
      <c r="E328" s="9">
        <v>0.6</v>
      </c>
      <c r="F328" s="24">
        <f t="shared" si="3"/>
        <v>1.5</v>
      </c>
      <c r="G328" s="27">
        <v>31000</v>
      </c>
      <c r="H328" s="27">
        <v>27900</v>
      </c>
      <c r="I328" s="27"/>
    </row>
    <row r="329" spans="1:9">
      <c r="A329" s="3" t="s">
        <v>248</v>
      </c>
      <c r="B329" s="4"/>
      <c r="C329" s="4"/>
      <c r="D329" s="4"/>
      <c r="E329" s="5"/>
      <c r="F329" s="25"/>
      <c r="G329" s="27"/>
      <c r="I329" s="27"/>
    </row>
    <row r="330" spans="1:9">
      <c r="A330" s="7" t="s">
        <v>249</v>
      </c>
      <c r="B330" s="8">
        <v>3000</v>
      </c>
      <c r="C330" s="8">
        <v>150</v>
      </c>
      <c r="D330" s="8">
        <v>150</v>
      </c>
      <c r="E330" s="9">
        <v>6.7499999999999991E-2</v>
      </c>
      <c r="F330" s="24">
        <f t="shared" si="3"/>
        <v>0.16874999999999998</v>
      </c>
      <c r="G330" s="27">
        <v>2400</v>
      </c>
      <c r="H330">
        <v>2160</v>
      </c>
      <c r="I330" s="27"/>
    </row>
    <row r="331" spans="1:9">
      <c r="A331" s="7" t="s">
        <v>250</v>
      </c>
      <c r="B331" s="8">
        <v>4000</v>
      </c>
      <c r="C331" s="8">
        <v>150</v>
      </c>
      <c r="D331" s="8">
        <v>150</v>
      </c>
      <c r="E331" s="9">
        <v>0.09</v>
      </c>
      <c r="F331" s="24">
        <v>0.09</v>
      </c>
      <c r="G331" s="27">
        <v>3300</v>
      </c>
      <c r="H331">
        <v>2970</v>
      </c>
      <c r="I331" s="27"/>
    </row>
    <row r="332" spans="1:9">
      <c r="A332" s="3" t="s">
        <v>251</v>
      </c>
      <c r="B332" s="4"/>
      <c r="C332" s="4"/>
      <c r="D332" s="4"/>
      <c r="E332" s="5"/>
      <c r="F332" s="25"/>
      <c r="G332" s="27"/>
      <c r="I332" s="27"/>
    </row>
    <row r="333" spans="1:9">
      <c r="A333" s="7" t="s">
        <v>252</v>
      </c>
      <c r="B333" s="8">
        <v>3150</v>
      </c>
      <c r="C333" s="8">
        <v>200</v>
      </c>
      <c r="D333" s="8">
        <v>200</v>
      </c>
      <c r="E333" s="9">
        <v>0.126</v>
      </c>
      <c r="F333" s="24">
        <f t="shared" si="3"/>
        <v>0.315</v>
      </c>
      <c r="G333" s="27">
        <v>4100</v>
      </c>
      <c r="H333">
        <v>3690</v>
      </c>
      <c r="I333" s="27"/>
    </row>
    <row r="334" spans="1:9">
      <c r="A334" s="7" t="s">
        <v>253</v>
      </c>
      <c r="B334" s="8">
        <v>4150</v>
      </c>
      <c r="C334" s="8">
        <v>200</v>
      </c>
      <c r="D334" s="8">
        <v>200</v>
      </c>
      <c r="E334" s="9">
        <v>0.16600000000000004</v>
      </c>
      <c r="F334" s="24">
        <f t="shared" si="3"/>
        <v>0.41500000000000009</v>
      </c>
      <c r="G334" s="27">
        <v>5500</v>
      </c>
      <c r="H334">
        <v>4950</v>
      </c>
      <c r="I334" s="27"/>
    </row>
  </sheetData>
  <mergeCells count="5">
    <mergeCell ref="G2:H2"/>
    <mergeCell ref="G3:H3"/>
    <mergeCell ref="G4:H4"/>
    <mergeCell ref="G5:H5"/>
    <mergeCell ref="A6:H6"/>
  </mergeCells>
  <hyperlinks>
    <hyperlink ref="G5" r:id="rId1"/>
  </hyperlinks>
  <pageMargins left="0.7" right="0.7" top="0.75" bottom="0.75" header="0.3" footer="0.3"/>
  <pageSetup paperSize="9" scale="7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2025-03-04T07:16:18Z</cp:lastPrinted>
  <dcterms:created xsi:type="dcterms:W3CDTF">2021-03-03T06:50:56Z</dcterms:created>
  <dcterms:modified xsi:type="dcterms:W3CDTF">2025-03-04T07:18:36Z</dcterms:modified>
</cp:coreProperties>
</file>